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保健福祉部\保険課\保険・年金グループ\国保関係\課税関係\税額計算書\令和７年度\"/>
    </mc:Choice>
  </mc:AlternateContent>
  <xr:revisionPtr revIDLastSave="0" documentId="13_ncr:1_{AB137D54-EC26-48E1-B2F7-B7A056300D79}" xr6:coauthVersionLast="47" xr6:coauthVersionMax="47" xr10:uidLastSave="{00000000-0000-0000-0000-000000000000}"/>
  <bookViews>
    <workbookView xWindow="-108" yWindow="-108" windowWidth="23256" windowHeight="12576" xr2:uid="{00000000-000D-0000-FFFF-FFFF00000000}"/>
  </bookViews>
  <sheets>
    <sheet name="公開用 試算書" sheetId="5" r:id="rId1"/>
    <sheet name="給与所得" sheetId="7" r:id="rId2"/>
    <sheet name="年金所得" sheetId="8" r:id="rId3"/>
    <sheet name="軽減判定所得" sheetId="9" r:id="rId4"/>
    <sheet name="税率・税額・賦課限度額" sheetId="3" r:id="rId5"/>
  </sheets>
  <definedNames>
    <definedName name="_xlnm.Print_Area" localSheetId="0">'公開用 試算書'!$A$1:$AC$75</definedName>
    <definedName name="医療均等割">税率・税額・賦課限度額!$E$6</definedName>
    <definedName name="医療限度額">税率・税額・賦課限度額!$C$15</definedName>
    <definedName name="医療所得割">税率・税額・賦課限度額!$E$5</definedName>
    <definedName name="医療平等割">税率・税額・賦課限度額!#REF!</definedName>
    <definedName name="介護均等割">税率・税額・賦課限度額!$E$10</definedName>
    <definedName name="介護限度額">税率・税額・賦課限度額!$C$17</definedName>
    <definedName name="介護所得割">税率・税額・賦課限度額!$E$9</definedName>
    <definedName name="基礎控除額">税率・税額・賦課限度額!$F$21</definedName>
    <definedName name="給与所得者数">'公開用 試算書'!$DD$11</definedName>
    <definedName name="軽減" localSheetId="0">'公開用 試算書'!$C$23</definedName>
    <definedName name="後期均等割">税率・税額・賦課限度額!$E$8</definedName>
    <definedName name="後期限度額">税率・税額・賦課限度額!$C$16</definedName>
    <definedName name="後期所得割">税率・税額・賦課限度額!$E$7</definedName>
    <definedName name="子ども均等割">税率・税額・賦課限度額!$E$12</definedName>
    <definedName name="子ども限度額">税率・税額・賦課限度額!$C$18</definedName>
    <definedName name="子ども所得割">税率・税額・賦課限度額!$E$11</definedName>
    <definedName name="試算基準日">税率・税額・賦課限度額!$B$2</definedName>
    <definedName name="被保数">'公開用 試算書'!$DC$11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 i="5" l="1"/>
  <c r="E9" i="5" l="1"/>
  <c r="J14" i="5" l="1"/>
  <c r="B32" i="5"/>
  <c r="DF17" i="5" l="1"/>
  <c r="DF18" i="5"/>
  <c r="AY18" i="5"/>
  <c r="AY17" i="5"/>
  <c r="DG13" i="5"/>
  <c r="DF13" i="5" s="1"/>
  <c r="DG14" i="5"/>
  <c r="DF14" i="5" s="1"/>
  <c r="DG15" i="5"/>
  <c r="DF15" i="5" s="1"/>
  <c r="DG16" i="5"/>
  <c r="DF16" i="5" s="1"/>
  <c r="DG12" i="5"/>
  <c r="DF12" i="5" s="1"/>
  <c r="J12" i="5"/>
  <c r="M7" i="5"/>
  <c r="M6" i="5"/>
  <c r="M5" i="5"/>
  <c r="BV12" i="5"/>
  <c r="C19" i="3"/>
  <c r="X68" i="5"/>
  <c r="R68" i="5"/>
  <c r="X67" i="5"/>
  <c r="R67" i="5"/>
  <c r="BG17" i="5" l="1"/>
  <c r="U67" i="5"/>
  <c r="AA67" i="5" s="1"/>
  <c r="BG18" i="5"/>
  <c r="U68" i="5"/>
  <c r="AA68" i="5" s="1"/>
  <c r="V7" i="5"/>
  <c r="U18" i="5" l="1"/>
  <c r="U17" i="5"/>
  <c r="U16" i="5"/>
  <c r="J18" i="5" l="1"/>
  <c r="J17" i="5"/>
  <c r="J16" i="5"/>
  <c r="J15" i="5" l="1"/>
  <c r="J13" i="5"/>
  <c r="CU12" i="5" l="1"/>
  <c r="CV12" i="5" s="1"/>
  <c r="Z72" i="5"/>
  <c r="DC18" i="5" l="1"/>
  <c r="DD18" i="5" s="1"/>
  <c r="DC17" i="5"/>
  <c r="DD17" i="5" s="1"/>
  <c r="DC16" i="5"/>
  <c r="DD16" i="5" s="1"/>
  <c r="DC15" i="5"/>
  <c r="DC14" i="5"/>
  <c r="DC13" i="5"/>
  <c r="DC12" i="5"/>
  <c r="AH18" i="5"/>
  <c r="AQ18" i="5" s="1"/>
  <c r="AH17" i="5"/>
  <c r="AQ17" i="5" s="1"/>
  <c r="AH16" i="5"/>
  <c r="AQ16" i="5" l="1"/>
  <c r="R66" i="5" s="1"/>
  <c r="AY16" i="5"/>
  <c r="AW17" i="5"/>
  <c r="AU16" i="5"/>
  <c r="AU18" i="5"/>
  <c r="AW16" i="5"/>
  <c r="AW18" i="5"/>
  <c r="AU17" i="5"/>
  <c r="AO14" i="7"/>
  <c r="BG16" i="5" l="1"/>
  <c r="X66" i="5" s="1"/>
  <c r="U66" i="5"/>
  <c r="AC5" i="8"/>
  <c r="AA66" i="5" l="1"/>
  <c r="AG19" i="5"/>
  <c r="CG18" i="5" l="1"/>
  <c r="CF18" i="5"/>
  <c r="CE18" i="5"/>
  <c r="CD18" i="5"/>
  <c r="CC18" i="5"/>
  <c r="CB18" i="5"/>
  <c r="CA18" i="5"/>
  <c r="BZ18" i="5"/>
  <c r="BY18" i="5"/>
  <c r="BX18" i="5"/>
  <c r="BW18" i="5"/>
  <c r="BV18" i="5"/>
  <c r="CG17" i="5"/>
  <c r="CF17" i="5"/>
  <c r="CE17" i="5"/>
  <c r="CD17" i="5"/>
  <c r="CC17" i="5"/>
  <c r="CB17" i="5"/>
  <c r="CA17" i="5"/>
  <c r="BZ17" i="5"/>
  <c r="BY17" i="5"/>
  <c r="BX17" i="5"/>
  <c r="BW17" i="5"/>
  <c r="BV17" i="5"/>
  <c r="CG16" i="5"/>
  <c r="CF16" i="5"/>
  <c r="CE16" i="5"/>
  <c r="CD16" i="5"/>
  <c r="CC16" i="5"/>
  <c r="CB16" i="5"/>
  <c r="CA16" i="5"/>
  <c r="BZ16" i="5"/>
  <c r="BY16" i="5"/>
  <c r="BX16" i="5"/>
  <c r="BW16" i="5"/>
  <c r="BV16" i="5"/>
  <c r="CE15" i="5"/>
  <c r="BV15" i="5"/>
  <c r="J5" i="5"/>
  <c r="G6" i="5"/>
  <c r="D6" i="5"/>
  <c r="Y2" i="5"/>
  <c r="B35" i="5"/>
  <c r="B29" i="5"/>
  <c r="B34" i="5"/>
  <c r="B33" i="5"/>
  <c r="B31" i="5"/>
  <c r="B42" i="5" s="1"/>
  <c r="B53" i="5" s="1"/>
  <c r="B64" i="5" s="1"/>
  <c r="B30" i="5"/>
  <c r="P11" i="9"/>
  <c r="P10" i="9"/>
  <c r="P9" i="9"/>
  <c r="P8" i="9"/>
  <c r="P7" i="9"/>
  <c r="P6" i="9"/>
  <c r="P10" i="8"/>
  <c r="AC10" i="8" s="1"/>
  <c r="P9" i="8"/>
  <c r="P8" i="8"/>
  <c r="P7" i="8"/>
  <c r="P6" i="8"/>
  <c r="B41" i="5" l="1"/>
  <c r="B52" i="5" s="1"/>
  <c r="B63" i="5" s="1"/>
  <c r="B40" i="5"/>
  <c r="B51" i="5" s="1"/>
  <c r="B45" i="5"/>
  <c r="B56" i="5" s="1"/>
  <c r="B67" i="5" s="1"/>
  <c r="B44" i="5"/>
  <c r="B55" i="5" s="1"/>
  <c r="B66" i="5" s="1"/>
  <c r="B43" i="5"/>
  <c r="B54" i="5" s="1"/>
  <c r="B65" i="5" s="1"/>
  <c r="B46" i="5"/>
  <c r="B57" i="5" s="1"/>
  <c r="B68" i="5" s="1"/>
  <c r="B62" i="5" l="1"/>
  <c r="J6" i="7"/>
  <c r="J13" i="7"/>
  <c r="J12" i="7"/>
  <c r="J11" i="7"/>
  <c r="J10" i="7"/>
  <c r="J9" i="7"/>
  <c r="J8" i="7"/>
  <c r="J7" i="7"/>
  <c r="P11" i="8"/>
  <c r="AC11" i="8" s="1"/>
  <c r="P12" i="8"/>
  <c r="P13" i="8"/>
  <c r="P12" i="9"/>
  <c r="P13" i="9"/>
  <c r="BR14" i="9"/>
  <c r="BQ14" i="9"/>
  <c r="BP14" i="9"/>
  <c r="BO14" i="9"/>
  <c r="BN14" i="9"/>
  <c r="BM14" i="9"/>
  <c r="BD14" i="9"/>
  <c r="BC14" i="9"/>
  <c r="BB14" i="9"/>
  <c r="BA14" i="9"/>
  <c r="AZ14" i="9"/>
  <c r="AY14" i="9"/>
  <c r="AP14" i="9"/>
  <c r="AO14" i="9"/>
  <c r="AN14" i="9"/>
  <c r="AM14" i="9"/>
  <c r="AL14" i="9"/>
  <c r="AK14" i="9"/>
  <c r="V13" i="9"/>
  <c r="J13" i="9"/>
  <c r="E13" i="9"/>
  <c r="H13" i="9" s="1"/>
  <c r="B13" i="9"/>
  <c r="V12" i="9"/>
  <c r="J12" i="9"/>
  <c r="E12" i="9"/>
  <c r="H12" i="9" s="1"/>
  <c r="B12" i="9"/>
  <c r="V11" i="9"/>
  <c r="J11" i="9"/>
  <c r="E11" i="9"/>
  <c r="H11" i="9" s="1"/>
  <c r="B11" i="9"/>
  <c r="V10" i="9"/>
  <c r="J10" i="9"/>
  <c r="E10" i="9"/>
  <c r="H10" i="9" s="1"/>
  <c r="B10" i="9"/>
  <c r="V9" i="9"/>
  <c r="J9" i="9"/>
  <c r="E9" i="9"/>
  <c r="H9" i="9" s="1"/>
  <c r="B9" i="9"/>
  <c r="V8" i="9"/>
  <c r="J8" i="9"/>
  <c r="E8" i="9"/>
  <c r="H8" i="9" s="1"/>
  <c r="B8" i="9"/>
  <c r="V7" i="9"/>
  <c r="J7" i="9"/>
  <c r="E7" i="9"/>
  <c r="H7" i="9" s="1"/>
  <c r="B7" i="9"/>
  <c r="V6" i="9"/>
  <c r="J6" i="9"/>
  <c r="E6" i="9"/>
  <c r="H6" i="9" s="1"/>
  <c r="B6" i="9"/>
  <c r="BL5" i="9"/>
  <c r="BE5" i="9"/>
  <c r="AX5" i="9"/>
  <c r="AQ5" i="9"/>
  <c r="AJ5" i="9"/>
  <c r="AC5" i="9"/>
  <c r="BR4" i="9"/>
  <c r="BQ4" i="9"/>
  <c r="BP4" i="9"/>
  <c r="BO4" i="9"/>
  <c r="BN4" i="9"/>
  <c r="BK4" i="9"/>
  <c r="BJ4" i="9"/>
  <c r="BI4" i="9"/>
  <c r="BH4" i="9"/>
  <c r="BG4" i="9"/>
  <c r="BD4" i="9"/>
  <c r="BC4" i="9"/>
  <c r="BB4" i="9"/>
  <c r="BA4" i="9"/>
  <c r="AZ4" i="9"/>
  <c r="AW4" i="9"/>
  <c r="AV4" i="9"/>
  <c r="AU4" i="9"/>
  <c r="AT4" i="9"/>
  <c r="AS4" i="9"/>
  <c r="AP4" i="9"/>
  <c r="AO4" i="9"/>
  <c r="AN4" i="9"/>
  <c r="AM4" i="9"/>
  <c r="AL4" i="9"/>
  <c r="AI4" i="9"/>
  <c r="AH4" i="9"/>
  <c r="AG4" i="9"/>
  <c r="AF4" i="9"/>
  <c r="AE4" i="9"/>
  <c r="AX3" i="9"/>
  <c r="AQ3" i="9"/>
  <c r="AD9" i="7" l="1"/>
  <c r="AI9" i="7"/>
  <c r="AD10" i="7"/>
  <c r="AI10" i="7"/>
  <c r="AD11" i="7"/>
  <c r="AI11" i="7"/>
  <c r="AI13" i="7"/>
  <c r="AD13" i="7"/>
  <c r="AI8" i="7"/>
  <c r="AD8" i="7"/>
  <c r="AD12" i="7"/>
  <c r="AI12" i="7"/>
  <c r="AD7" i="7"/>
  <c r="AI7" i="7"/>
  <c r="AI6" i="7"/>
  <c r="AD6" i="7"/>
  <c r="S11" i="9"/>
  <c r="AD11" i="9"/>
  <c r="AJ12" i="9"/>
  <c r="AM12" i="9" s="1"/>
  <c r="BE13" i="9"/>
  <c r="BH13" i="9" s="1"/>
  <c r="AJ11" i="9"/>
  <c r="AN11" i="9" s="1"/>
  <c r="AN12" i="9"/>
  <c r="AS13" i="9"/>
  <c r="AQ11" i="9"/>
  <c r="AR11" i="9" s="1"/>
  <c r="AQ12" i="9"/>
  <c r="AU12" i="9" s="1"/>
  <c r="BG12" i="9"/>
  <c r="AC13" i="9"/>
  <c r="S13" i="9" s="1"/>
  <c r="AE18" i="5" s="1"/>
  <c r="AV13" i="9"/>
  <c r="AN13" i="9"/>
  <c r="AJ13" i="9"/>
  <c r="AO13" i="9" s="1"/>
  <c r="AF13" i="9"/>
  <c r="BK13" i="9"/>
  <c r="AU13" i="9"/>
  <c r="AQ13" i="9"/>
  <c r="AW13" i="9" s="1"/>
  <c r="AM13" i="9"/>
  <c r="AE13" i="9"/>
  <c r="BF13" i="9"/>
  <c r="AP13" i="9"/>
  <c r="AL13" i="9"/>
  <c r="AH13" i="9"/>
  <c r="AD13" i="9"/>
  <c r="AK13" i="9"/>
  <c r="AC12" i="9"/>
  <c r="AE12" i="9" s="1"/>
  <c r="AK12" i="9"/>
  <c r="AO12" i="9"/>
  <c r="AS12" i="9"/>
  <c r="AW12" i="9"/>
  <c r="BE12" i="9"/>
  <c r="BK12" i="9" s="1"/>
  <c r="BI12" i="9"/>
  <c r="AC11" i="9"/>
  <c r="AI11" i="9" s="1"/>
  <c r="AG11" i="9"/>
  <c r="AO11" i="9"/>
  <c r="AW11" i="9"/>
  <c r="BE11" i="9"/>
  <c r="BJ11" i="9" s="1"/>
  <c r="AD12" i="9"/>
  <c r="AH12" i="9"/>
  <c r="AL12" i="9"/>
  <c r="AP12" i="9"/>
  <c r="AT12" i="9"/>
  <c r="BF12" i="9"/>
  <c r="BJ12" i="9"/>
  <c r="Y7" i="5"/>
  <c r="Y6" i="5"/>
  <c r="AK11" i="9" l="1"/>
  <c r="AG12" i="9"/>
  <c r="BG13" i="9"/>
  <c r="BG11" i="9"/>
  <c r="AL11" i="9"/>
  <c r="AF12" i="9"/>
  <c r="AE11" i="9"/>
  <c r="AG13" i="9"/>
  <c r="AR12" i="9"/>
  <c r="AH11" i="9"/>
  <c r="AF11" i="9"/>
  <c r="AU11" i="9"/>
  <c r="BI13" i="9"/>
  <c r="AT11" i="9"/>
  <c r="BI11" i="9"/>
  <c r="AS11" i="9"/>
  <c r="AT13" i="9"/>
  <c r="BJ13" i="9"/>
  <c r="AI13" i="9"/>
  <c r="AR13" i="9"/>
  <c r="AI12" i="9"/>
  <c r="AV11" i="9"/>
  <c r="AV12" i="9"/>
  <c r="BK11" i="9"/>
  <c r="AP11" i="9"/>
  <c r="BH12" i="9"/>
  <c r="S12" i="9"/>
  <c r="AE17" i="5" s="1"/>
  <c r="BF11" i="9"/>
  <c r="BH11" i="9"/>
  <c r="AM11" i="9"/>
  <c r="J7" i="5"/>
  <c r="G7" i="5"/>
  <c r="D7" i="5"/>
  <c r="J6" i="5"/>
  <c r="G5" i="5"/>
  <c r="D5" i="5"/>
  <c r="AQ13" i="8" l="1"/>
  <c r="AT13" i="8" s="1"/>
  <c r="AD11" i="8"/>
  <c r="J13" i="8"/>
  <c r="J12" i="8"/>
  <c r="J11" i="8"/>
  <c r="J10" i="8"/>
  <c r="J9" i="8"/>
  <c r="J8" i="8"/>
  <c r="J7" i="8"/>
  <c r="J6" i="8"/>
  <c r="V13" i="8"/>
  <c r="V12" i="8"/>
  <c r="V11" i="8"/>
  <c r="V10" i="8"/>
  <c r="V9" i="8"/>
  <c r="V8" i="8"/>
  <c r="V7" i="8"/>
  <c r="V6" i="8"/>
  <c r="BR14" i="8"/>
  <c r="BQ14" i="8"/>
  <c r="BP14" i="8"/>
  <c r="BO14" i="8"/>
  <c r="BN14" i="8"/>
  <c r="BM14" i="8"/>
  <c r="BR4" i="8"/>
  <c r="BQ4" i="8"/>
  <c r="BP4" i="8"/>
  <c r="BO4" i="8"/>
  <c r="BN4" i="8"/>
  <c r="BK4" i="8"/>
  <c r="BJ4" i="8"/>
  <c r="BI4" i="8"/>
  <c r="BH4" i="8"/>
  <c r="BG4" i="8"/>
  <c r="AQ3" i="8"/>
  <c r="AX3" i="8"/>
  <c r="BD14" i="8"/>
  <c r="BC14" i="8"/>
  <c r="BB14" i="8"/>
  <c r="BA14" i="8"/>
  <c r="AZ14" i="8"/>
  <c r="AY14" i="8"/>
  <c r="BD4" i="8"/>
  <c r="BC4" i="8"/>
  <c r="BB4" i="8"/>
  <c r="BA4" i="8"/>
  <c r="AZ4" i="8"/>
  <c r="AW4" i="8"/>
  <c r="AV4" i="8"/>
  <c r="AU4" i="8"/>
  <c r="AT4" i="8"/>
  <c r="AS4" i="8"/>
  <c r="AP14" i="8"/>
  <c r="AO14" i="8"/>
  <c r="AN14" i="8"/>
  <c r="AM14" i="8"/>
  <c r="AL14" i="8"/>
  <c r="AK14" i="8"/>
  <c r="AL4" i="8"/>
  <c r="AM4" i="8"/>
  <c r="AN4" i="8"/>
  <c r="AO4" i="8"/>
  <c r="AP4" i="8"/>
  <c r="AI4" i="8"/>
  <c r="AH4" i="8"/>
  <c r="AG4" i="8"/>
  <c r="AF4" i="8"/>
  <c r="AE4" i="8"/>
  <c r="E13" i="8"/>
  <c r="H13" i="8" s="1"/>
  <c r="B13" i="8"/>
  <c r="E12" i="8"/>
  <c r="H12" i="8" s="1"/>
  <c r="B12" i="8"/>
  <c r="E11" i="8"/>
  <c r="H11" i="8" s="1"/>
  <c r="B11" i="8"/>
  <c r="E10" i="8"/>
  <c r="B10" i="8"/>
  <c r="E9" i="8"/>
  <c r="B9" i="8"/>
  <c r="E8" i="8"/>
  <c r="B8" i="8"/>
  <c r="E7" i="8"/>
  <c r="B7" i="8"/>
  <c r="E6" i="8"/>
  <c r="B6" i="8"/>
  <c r="BL5" i="8"/>
  <c r="AM11" i="7"/>
  <c r="AL10" i="7"/>
  <c r="AL7" i="7"/>
  <c r="AM6" i="7"/>
  <c r="E6" i="7"/>
  <c r="E13" i="7"/>
  <c r="H13" i="7" s="1"/>
  <c r="B13" i="7"/>
  <c r="E12" i="7"/>
  <c r="H12" i="7" s="1"/>
  <c r="B12" i="7"/>
  <c r="E11" i="7"/>
  <c r="H11" i="7" s="1"/>
  <c r="B11" i="7"/>
  <c r="E10" i="7"/>
  <c r="B10" i="7"/>
  <c r="E9" i="7"/>
  <c r="B9" i="7"/>
  <c r="E8" i="7"/>
  <c r="B8" i="7"/>
  <c r="E7" i="7"/>
  <c r="H7" i="7" s="1"/>
  <c r="B7" i="7"/>
  <c r="B6" i="7"/>
  <c r="AR13" i="8" l="1"/>
  <c r="AD12" i="8"/>
  <c r="AN13" i="8"/>
  <c r="AJ13" i="8"/>
  <c r="AP13" i="8" s="1"/>
  <c r="AQ12" i="8"/>
  <c r="AV12" i="8" s="1"/>
  <c r="AC12" i="8"/>
  <c r="S12" i="8" s="1"/>
  <c r="BG12" i="8"/>
  <c r="AF12" i="8"/>
  <c r="AM12" i="8"/>
  <c r="BK12" i="8"/>
  <c r="H8" i="7"/>
  <c r="H10" i="7"/>
  <c r="AK10" i="7"/>
  <c r="H6" i="8"/>
  <c r="AK13" i="8"/>
  <c r="H9" i="7"/>
  <c r="H6" i="7"/>
  <c r="AK12" i="8"/>
  <c r="AP12" i="8"/>
  <c r="AJ12" i="8"/>
  <c r="AN12" i="8" s="1"/>
  <c r="BE12" i="8"/>
  <c r="BI12" i="8" s="1"/>
  <c r="AC10" i="7"/>
  <c r="H9" i="8"/>
  <c r="AQ5" i="8"/>
  <c r="H8" i="8"/>
  <c r="AX5" i="8"/>
  <c r="BE5" i="8"/>
  <c r="AJ5" i="8"/>
  <c r="H7" i="8"/>
  <c r="H10" i="8"/>
  <c r="AD13" i="8"/>
  <c r="AF13" i="8"/>
  <c r="AI12" i="8"/>
  <c r="AM13" i="8"/>
  <c r="AC13" i="8"/>
  <c r="S13" i="8" s="1"/>
  <c r="AV13" i="8"/>
  <c r="BE13" i="8"/>
  <c r="BK13" i="8" s="1"/>
  <c r="AH13" i="8"/>
  <c r="AO13" i="8"/>
  <c r="BE11" i="8"/>
  <c r="BF11" i="8" s="1"/>
  <c r="AQ11" i="8"/>
  <c r="AS11" i="8" s="1"/>
  <c r="AJ11" i="8"/>
  <c r="AW12" i="8"/>
  <c r="AU13" i="8"/>
  <c r="BF12" i="8"/>
  <c r="BJ12" i="8"/>
  <c r="AT12" i="8"/>
  <c r="AG13" i="8"/>
  <c r="AL11" i="8"/>
  <c r="AL13" i="8"/>
  <c r="AS13" i="8"/>
  <c r="AW13" i="8"/>
  <c r="BH12" i="8"/>
  <c r="AR12" i="8"/>
  <c r="AL9" i="7"/>
  <c r="AM10" i="7"/>
  <c r="AC12" i="7"/>
  <c r="AK12" i="7"/>
  <c r="AL13" i="7"/>
  <c r="AC8" i="7"/>
  <c r="AM9" i="7"/>
  <c r="AC11" i="7"/>
  <c r="AK11" i="7"/>
  <c r="AL12" i="7"/>
  <c r="AM13" i="7"/>
  <c r="AL11" i="7"/>
  <c r="AM12" i="7"/>
  <c r="AC9" i="7"/>
  <c r="AK9" i="7"/>
  <c r="AC13" i="7"/>
  <c r="AK13" i="7"/>
  <c r="AM8" i="7"/>
  <c r="AK8" i="7"/>
  <c r="AL8" i="7"/>
  <c r="AC7" i="7"/>
  <c r="AK7" i="7"/>
  <c r="AM7" i="7"/>
  <c r="AC6" i="7"/>
  <c r="AK6" i="7"/>
  <c r="AL6" i="7"/>
  <c r="M13" i="7" l="1"/>
  <c r="M13" i="8" s="1"/>
  <c r="M9" i="7"/>
  <c r="M9" i="8" s="1"/>
  <c r="AC9" i="8" s="1"/>
  <c r="M6" i="7"/>
  <c r="M6" i="8" s="1"/>
  <c r="M7" i="7"/>
  <c r="M7" i="8" s="1"/>
  <c r="M11" i="7"/>
  <c r="M11" i="8" s="1"/>
  <c r="M12" i="7"/>
  <c r="M12" i="8" s="1"/>
  <c r="M10" i="7"/>
  <c r="M10" i="8" s="1"/>
  <c r="M8" i="7"/>
  <c r="M8" i="8" s="1"/>
  <c r="S13" i="7"/>
  <c r="S12" i="7"/>
  <c r="BG13" i="8"/>
  <c r="BF13" i="8"/>
  <c r="AU12" i="8"/>
  <c r="AE12" i="8"/>
  <c r="AS12" i="8"/>
  <c r="AE13" i="8"/>
  <c r="AG12" i="8"/>
  <c r="AI13" i="8"/>
  <c r="AO12" i="8"/>
  <c r="BG11" i="8"/>
  <c r="BI13" i="8"/>
  <c r="AL12" i="8"/>
  <c r="AH12" i="8"/>
  <c r="BJ13" i="8"/>
  <c r="BH13" i="8"/>
  <c r="BJ11" i="8"/>
  <c r="BH11" i="8"/>
  <c r="AP11" i="8"/>
  <c r="AO11" i="8"/>
  <c r="AM11" i="8"/>
  <c r="AN11" i="8"/>
  <c r="AK11" i="8"/>
  <c r="AW11" i="8"/>
  <c r="AU11" i="8"/>
  <c r="AT11" i="8"/>
  <c r="AR11" i="8"/>
  <c r="AV11" i="8"/>
  <c r="BK11" i="8"/>
  <c r="BI11" i="8"/>
  <c r="AE11" i="8"/>
  <c r="AG11" i="8"/>
  <c r="AI11" i="8"/>
  <c r="AH11" i="8"/>
  <c r="AF11" i="8"/>
  <c r="AO12" i="7" l="1"/>
  <c r="O17" i="5" s="1"/>
  <c r="AF17" i="5" s="1"/>
  <c r="AO13" i="7"/>
  <c r="O18" i="5" s="1"/>
  <c r="Y13" i="8"/>
  <c r="AA18" i="5"/>
  <c r="AA17" i="5"/>
  <c r="AC10" i="9"/>
  <c r="AQ10" i="9"/>
  <c r="BE10" i="9"/>
  <c r="AJ10" i="9"/>
  <c r="AC8" i="8"/>
  <c r="AC7" i="8"/>
  <c r="G34" i="5" l="1"/>
  <c r="G35" i="5"/>
  <c r="Y12" i="8"/>
  <c r="M12" i="9"/>
  <c r="Y12" i="9" s="1"/>
  <c r="AF18" i="5"/>
  <c r="M13" i="9"/>
  <c r="Y13" i="9" s="1"/>
  <c r="CZ17" i="5"/>
  <c r="DA17" i="5"/>
  <c r="CX17" i="5"/>
  <c r="J34" i="5" s="1"/>
  <c r="J45" i="5" s="1"/>
  <c r="CY17" i="5"/>
  <c r="CX18" i="5"/>
  <c r="CY18" i="5"/>
  <c r="DA18" i="5"/>
  <c r="CZ18" i="5"/>
  <c r="BE10" i="8"/>
  <c r="BI10" i="8" s="1"/>
  <c r="AQ9" i="8"/>
  <c r="AU9" i="8" s="1"/>
  <c r="BH10" i="9"/>
  <c r="BI10" i="9"/>
  <c r="BK10" i="9"/>
  <c r="BF10" i="9"/>
  <c r="BG10" i="9"/>
  <c r="BJ10" i="9"/>
  <c r="AW10" i="9"/>
  <c r="AT10" i="9"/>
  <c r="AV10" i="9"/>
  <c r="AS10" i="9"/>
  <c r="AR10" i="9"/>
  <c r="AU10" i="9"/>
  <c r="AH10" i="9"/>
  <c r="AF10" i="9"/>
  <c r="AE10" i="9"/>
  <c r="AG10" i="9"/>
  <c r="AI10" i="9"/>
  <c r="AD10" i="9"/>
  <c r="AK10" i="9"/>
  <c r="AN10" i="9"/>
  <c r="AO10" i="9"/>
  <c r="AX13" i="9" s="1"/>
  <c r="AM10" i="9"/>
  <c r="AL10" i="9"/>
  <c r="AP10" i="9"/>
  <c r="BL8" i="8"/>
  <c r="BR8" i="8" s="1"/>
  <c r="BE8" i="8"/>
  <c r="BJ8" i="8" s="1"/>
  <c r="AQ8" i="8"/>
  <c r="AW8" i="8" s="1"/>
  <c r="AJ8" i="8"/>
  <c r="AK8" i="8" s="1"/>
  <c r="BE9" i="8"/>
  <c r="BK9" i="8" s="1"/>
  <c r="AX8" i="8"/>
  <c r="BC8" i="8" s="1"/>
  <c r="BL11" i="8" s="1"/>
  <c r="AJ10" i="8"/>
  <c r="AO10" i="8" s="1"/>
  <c r="AX13" i="8" s="1"/>
  <c r="BF10" i="8"/>
  <c r="AJ9" i="8"/>
  <c r="AM9" i="8" s="1"/>
  <c r="BJ10" i="8"/>
  <c r="AG9" i="8"/>
  <c r="BK10" i="8"/>
  <c r="BG10" i="8"/>
  <c r="BH10" i="8"/>
  <c r="AK10" i="8"/>
  <c r="AQ10" i="8"/>
  <c r="AT10" i="8" s="1"/>
  <c r="AF10" i="8"/>
  <c r="AG8" i="8"/>
  <c r="AD8" i="8"/>
  <c r="AI8" i="8"/>
  <c r="AF8" i="8"/>
  <c r="AH8" i="8"/>
  <c r="AE8" i="8"/>
  <c r="BL7" i="8"/>
  <c r="BE7" i="8"/>
  <c r="AJ7" i="8"/>
  <c r="AX7" i="8"/>
  <c r="AQ7" i="8"/>
  <c r="BV14" i="5"/>
  <c r="BV13" i="5"/>
  <c r="CE14" i="5"/>
  <c r="CE13" i="5"/>
  <c r="CE12" i="5"/>
  <c r="CR18" i="5"/>
  <c r="CI18" i="5"/>
  <c r="AS18" i="5"/>
  <c r="CR17" i="5"/>
  <c r="CI17" i="5"/>
  <c r="AS17" i="5"/>
  <c r="CR16" i="5"/>
  <c r="CI16" i="5"/>
  <c r="AS16" i="5"/>
  <c r="CR15" i="5"/>
  <c r="CI15" i="5"/>
  <c r="CR14" i="5"/>
  <c r="CI14" i="5"/>
  <c r="CR13" i="5"/>
  <c r="CI13" i="5"/>
  <c r="CR12" i="5"/>
  <c r="CI12" i="5"/>
  <c r="CS11" i="5"/>
  <c r="CS13" i="5" s="1"/>
  <c r="CJ11" i="5"/>
  <c r="CJ14" i="5" s="1"/>
  <c r="CF11" i="5"/>
  <c r="BW11" i="5"/>
  <c r="AV9" i="8" l="1"/>
  <c r="AT9" i="8"/>
  <c r="AS9" i="8"/>
  <c r="AR9" i="8"/>
  <c r="AW9" i="8"/>
  <c r="CG11" i="5"/>
  <c r="CG15" i="5" s="1"/>
  <c r="CF15" i="5"/>
  <c r="BX11" i="5"/>
  <c r="BX13" i="5" s="1"/>
  <c r="BW15" i="5"/>
  <c r="G46" i="5"/>
  <c r="G45" i="5"/>
  <c r="M34" i="5"/>
  <c r="J35" i="5"/>
  <c r="J46" i="5" s="1"/>
  <c r="BD11" i="9"/>
  <c r="AY11" i="9"/>
  <c r="BB11" i="9"/>
  <c r="BC11" i="9"/>
  <c r="AZ11" i="9"/>
  <c r="BA11" i="9"/>
  <c r="AY13" i="9"/>
  <c r="BD13" i="9"/>
  <c r="AZ13" i="9"/>
  <c r="BB13" i="9"/>
  <c r="BA13" i="9"/>
  <c r="BC13" i="9"/>
  <c r="BQ11" i="9"/>
  <c r="BN11" i="9"/>
  <c r="BP11" i="9"/>
  <c r="BR11" i="9"/>
  <c r="BM11" i="9"/>
  <c r="BO11" i="9"/>
  <c r="BC12" i="9"/>
  <c r="AZ12" i="9"/>
  <c r="BB12" i="9"/>
  <c r="BD12" i="9"/>
  <c r="BA12" i="9"/>
  <c r="AY12" i="9"/>
  <c r="BO11" i="8"/>
  <c r="BP11" i="8"/>
  <c r="BM11" i="8"/>
  <c r="BR11" i="8"/>
  <c r="BQ11" i="8"/>
  <c r="BN11" i="8"/>
  <c r="BC13" i="8"/>
  <c r="AZ13" i="8"/>
  <c r="AY13" i="8"/>
  <c r="BB13" i="8"/>
  <c r="BD13" i="8"/>
  <c r="BA13" i="8"/>
  <c r="AY10" i="9"/>
  <c r="BC10" i="9"/>
  <c r="BL13" i="9" s="1"/>
  <c r="BA10" i="9"/>
  <c r="AZ10" i="9"/>
  <c r="BB10" i="9"/>
  <c r="BD10" i="9"/>
  <c r="BN10" i="9"/>
  <c r="BR10" i="9"/>
  <c r="BM10" i="9"/>
  <c r="BQ10" i="9"/>
  <c r="BO10" i="9"/>
  <c r="BP10" i="9"/>
  <c r="BP8" i="8"/>
  <c r="BQ8" i="8"/>
  <c r="BM8" i="8"/>
  <c r="BO8" i="8"/>
  <c r="BN8" i="8"/>
  <c r="BH9" i="8"/>
  <c r="AN8" i="8"/>
  <c r="BG9" i="8"/>
  <c r="AU8" i="8"/>
  <c r="BA8" i="8"/>
  <c r="AL10" i="8"/>
  <c r="BF8" i="8"/>
  <c r="BG8" i="8"/>
  <c r="BI8" i="8"/>
  <c r="BK8" i="8"/>
  <c r="BB8" i="8"/>
  <c r="BH8" i="8"/>
  <c r="AN9" i="8"/>
  <c r="BD8" i="8"/>
  <c r="AP8" i="8"/>
  <c r="AR8" i="8"/>
  <c r="AO8" i="8"/>
  <c r="AX11" i="8" s="1"/>
  <c r="AV8" i="8"/>
  <c r="AM8" i="8"/>
  <c r="AF9" i="8"/>
  <c r="AL8" i="8"/>
  <c r="AS8" i="8"/>
  <c r="AT8" i="8"/>
  <c r="BJ9" i="8"/>
  <c r="BF9" i="8"/>
  <c r="BI9" i="8"/>
  <c r="AY8" i="8"/>
  <c r="AO9" i="8"/>
  <c r="AX12" i="8" s="1"/>
  <c r="AZ8" i="8"/>
  <c r="AI9" i="8"/>
  <c r="AD9" i="8"/>
  <c r="AE9" i="8"/>
  <c r="AH9" i="8"/>
  <c r="AN10" i="8"/>
  <c r="AP10" i="8"/>
  <c r="AM10" i="8"/>
  <c r="AL9" i="8"/>
  <c r="AK9" i="8"/>
  <c r="AP9" i="8"/>
  <c r="AV10" i="8"/>
  <c r="AS10" i="8"/>
  <c r="AR10" i="8"/>
  <c r="AU10" i="8"/>
  <c r="AW10" i="8"/>
  <c r="AI10" i="8"/>
  <c r="AH10" i="8"/>
  <c r="AG10" i="8"/>
  <c r="AE10" i="8"/>
  <c r="AD10" i="8"/>
  <c r="BC7" i="8"/>
  <c r="BL10" i="8" s="1"/>
  <c r="AZ7" i="8"/>
  <c r="BB7" i="8"/>
  <c r="AY7" i="8"/>
  <c r="BA7" i="8"/>
  <c r="BD7" i="8"/>
  <c r="AL7" i="8"/>
  <c r="AN7" i="8"/>
  <c r="AK7" i="8"/>
  <c r="AO7" i="8"/>
  <c r="AX10" i="8" s="1"/>
  <c r="AM7" i="8"/>
  <c r="AP7" i="8"/>
  <c r="AV7" i="8"/>
  <c r="AW7" i="8"/>
  <c r="AR7" i="8"/>
  <c r="AU7" i="8"/>
  <c r="AS7" i="8"/>
  <c r="AT7" i="8"/>
  <c r="BI7" i="8"/>
  <c r="BH7" i="8"/>
  <c r="BF7" i="8"/>
  <c r="BJ7" i="8"/>
  <c r="BK7" i="8"/>
  <c r="BG7" i="8"/>
  <c r="BP7" i="8"/>
  <c r="BM7" i="8"/>
  <c r="BN7" i="8"/>
  <c r="BR7" i="8"/>
  <c r="BO7" i="8"/>
  <c r="BQ7" i="8"/>
  <c r="AI7" i="8"/>
  <c r="AH7" i="8"/>
  <c r="AD7" i="8"/>
  <c r="AF7" i="8"/>
  <c r="AE7" i="8"/>
  <c r="AG7" i="8"/>
  <c r="CU13" i="5"/>
  <c r="CV13" i="5" s="1"/>
  <c r="CU18" i="5"/>
  <c r="CV18" i="5" s="1"/>
  <c r="CU16" i="5"/>
  <c r="CU15" i="5"/>
  <c r="CV15" i="5" s="1"/>
  <c r="CU17" i="5"/>
  <c r="CU14" i="5"/>
  <c r="CV14" i="5" s="1"/>
  <c r="CK11" i="5"/>
  <c r="CK13" i="5" s="1"/>
  <c r="BW13" i="5"/>
  <c r="BX14" i="5"/>
  <c r="CF14" i="5"/>
  <c r="BU18" i="5"/>
  <c r="BW12" i="5"/>
  <c r="CF13" i="5"/>
  <c r="CG14" i="5"/>
  <c r="CF12" i="5"/>
  <c r="BW14" i="5"/>
  <c r="CT11" i="5"/>
  <c r="CT14" i="5" s="1"/>
  <c r="CS12" i="5"/>
  <c r="CJ17" i="5"/>
  <c r="CJ18" i="5"/>
  <c r="CJ15" i="5"/>
  <c r="CJ13" i="5"/>
  <c r="CS18" i="5"/>
  <c r="CS16" i="5"/>
  <c r="CS17" i="5"/>
  <c r="CS14" i="5"/>
  <c r="CJ12" i="5"/>
  <c r="CV16" i="5"/>
  <c r="CS15" i="5"/>
  <c r="CJ16" i="5"/>
  <c r="CV17" i="5"/>
  <c r="BU17" i="5"/>
  <c r="BX12" i="5" l="1"/>
  <c r="CG12" i="5"/>
  <c r="CG13" i="5"/>
  <c r="CK12" i="5"/>
  <c r="CK14" i="5"/>
  <c r="BY11" i="5"/>
  <c r="BY14" i="5" s="1"/>
  <c r="BX15" i="5"/>
  <c r="AO17" i="5"/>
  <c r="R56" i="5" s="1"/>
  <c r="AO18" i="5"/>
  <c r="R57" i="5" s="1"/>
  <c r="U56" i="5"/>
  <c r="P34" i="5"/>
  <c r="M45" i="5"/>
  <c r="P45" i="5" s="1"/>
  <c r="M35" i="5"/>
  <c r="CK16" i="5"/>
  <c r="CK18" i="5"/>
  <c r="CK17" i="5"/>
  <c r="CK15" i="5"/>
  <c r="CL11" i="5"/>
  <c r="CL17" i="5" s="1"/>
  <c r="BR12" i="9"/>
  <c r="BO12" i="9"/>
  <c r="BP12" i="9"/>
  <c r="BQ12" i="9"/>
  <c r="BN12" i="9"/>
  <c r="BM12" i="9"/>
  <c r="BM13" i="9"/>
  <c r="BO13" i="9"/>
  <c r="BQ13" i="9"/>
  <c r="BP13" i="9"/>
  <c r="BR13" i="9"/>
  <c r="BN13" i="9"/>
  <c r="BC12" i="8"/>
  <c r="BD12" i="8"/>
  <c r="AZ12" i="8"/>
  <c r="BA12" i="8"/>
  <c r="AY12" i="8"/>
  <c r="BB12" i="8"/>
  <c r="BC11" i="8"/>
  <c r="BD11" i="8"/>
  <c r="AY11" i="8"/>
  <c r="AZ11" i="8"/>
  <c r="BA11" i="8"/>
  <c r="BB11" i="8"/>
  <c r="S11" i="8" s="1"/>
  <c r="S10" i="9"/>
  <c r="S8" i="8"/>
  <c r="S7" i="8"/>
  <c r="U13" i="5" s="1"/>
  <c r="BB10" i="8"/>
  <c r="AZ10" i="8"/>
  <c r="AY10" i="8"/>
  <c r="BC10" i="8"/>
  <c r="BL13" i="8" s="1"/>
  <c r="BD10" i="8"/>
  <c r="BA10" i="8"/>
  <c r="BO10" i="8"/>
  <c r="BR10" i="8"/>
  <c r="BP10" i="8"/>
  <c r="BQ10" i="8"/>
  <c r="BN10" i="8"/>
  <c r="BM10" i="8"/>
  <c r="CT15" i="5"/>
  <c r="CT16" i="5"/>
  <c r="CT13" i="5"/>
  <c r="CT18" i="5"/>
  <c r="CT12" i="5"/>
  <c r="CT17" i="5"/>
  <c r="U14" i="5" l="1"/>
  <c r="S8" i="7" s="1"/>
  <c r="AO8" i="7" s="1"/>
  <c r="O14" i="5" s="1"/>
  <c r="M8" i="9" s="1"/>
  <c r="AJ8" i="9" s="1"/>
  <c r="BZ11" i="5"/>
  <c r="BZ14" i="5" s="1"/>
  <c r="BY15" i="5"/>
  <c r="BY13" i="5"/>
  <c r="BY12" i="5"/>
  <c r="U57" i="5"/>
  <c r="BE18" i="5"/>
  <c r="X57" i="5" s="1"/>
  <c r="P35" i="5"/>
  <c r="M46" i="5"/>
  <c r="P46" i="5" s="1"/>
  <c r="CL18" i="5"/>
  <c r="CL15" i="5"/>
  <c r="CM11" i="5"/>
  <c r="CM18" i="5" s="1"/>
  <c r="CL12" i="5"/>
  <c r="CL16" i="5"/>
  <c r="CL13" i="5"/>
  <c r="CL14" i="5"/>
  <c r="Y11" i="8"/>
  <c r="S11" i="7"/>
  <c r="BQ12" i="8"/>
  <c r="BO12" i="8"/>
  <c r="BM12" i="8"/>
  <c r="BN12" i="8"/>
  <c r="BR12" i="8"/>
  <c r="BP12" i="8"/>
  <c r="AE16" i="5"/>
  <c r="Y8" i="8"/>
  <c r="BQ13" i="8"/>
  <c r="BM13" i="8"/>
  <c r="BO13" i="8"/>
  <c r="BN13" i="8"/>
  <c r="BP13" i="8"/>
  <c r="BR13" i="8"/>
  <c r="S7" i="7"/>
  <c r="Y7" i="8"/>
  <c r="S10" i="8"/>
  <c r="AX8" i="9" l="1"/>
  <c r="BE8" i="9"/>
  <c r="BK8" i="9" s="1"/>
  <c r="AQ8" i="9"/>
  <c r="AV8" i="9" s="1"/>
  <c r="BL8" i="9"/>
  <c r="BR8" i="9" s="1"/>
  <c r="AC8" i="9"/>
  <c r="AE8" i="9" s="1"/>
  <c r="DD14" i="5"/>
  <c r="AA14" i="5"/>
  <c r="G31" i="5" s="1"/>
  <c r="AY8" i="9"/>
  <c r="BC8" i="9"/>
  <c r="BL11" i="9" s="1"/>
  <c r="BB8" i="9"/>
  <c r="BD8" i="9"/>
  <c r="AZ8" i="9"/>
  <c r="BA8" i="9"/>
  <c r="AL8" i="9"/>
  <c r="AM8" i="9"/>
  <c r="AK8" i="9"/>
  <c r="AN8" i="9"/>
  <c r="AP8" i="9"/>
  <c r="AO8" i="9"/>
  <c r="AX11" i="9" s="1"/>
  <c r="AW8" i="9"/>
  <c r="BI8" i="9"/>
  <c r="BJ8" i="9"/>
  <c r="BF8" i="9"/>
  <c r="BG8" i="9"/>
  <c r="AO7" i="7"/>
  <c r="O13" i="5" s="1"/>
  <c r="AO11" i="7"/>
  <c r="CA11" i="5"/>
  <c r="CA14" i="5" s="1"/>
  <c r="BZ15" i="5"/>
  <c r="BZ13" i="5"/>
  <c r="BZ12" i="5"/>
  <c r="AA57" i="5"/>
  <c r="CM17" i="5"/>
  <c r="CM14" i="5"/>
  <c r="CM16" i="5"/>
  <c r="CM12" i="5"/>
  <c r="CN11" i="5"/>
  <c r="CM13" i="5"/>
  <c r="CM15" i="5"/>
  <c r="Y10" i="8"/>
  <c r="AR8" i="9" l="1"/>
  <c r="AS8" i="9"/>
  <c r="AU8" i="9"/>
  <c r="AT8" i="9"/>
  <c r="BH8" i="9"/>
  <c r="AI8" i="9"/>
  <c r="BN8" i="9"/>
  <c r="BQ8" i="9"/>
  <c r="AG8" i="9"/>
  <c r="BO8" i="9"/>
  <c r="BP8" i="9"/>
  <c r="AD8" i="9"/>
  <c r="AH8" i="9"/>
  <c r="AF8" i="9"/>
  <c r="BM8" i="9"/>
  <c r="CN17" i="5"/>
  <c r="DA14" i="5"/>
  <c r="CZ14" i="5"/>
  <c r="CX14" i="5"/>
  <c r="J31" i="5" s="1"/>
  <c r="J42" i="5" s="1"/>
  <c r="CY14" i="5"/>
  <c r="M7" i="9"/>
  <c r="BL7" i="9" s="1"/>
  <c r="DD13" i="5"/>
  <c r="AH14" i="5"/>
  <c r="M11" i="9"/>
  <c r="Y11" i="9" s="1"/>
  <c r="AA13" i="5"/>
  <c r="S10" i="7"/>
  <c r="AO10" i="7" s="1"/>
  <c r="O16" i="5" s="1"/>
  <c r="G42" i="5"/>
  <c r="CB11" i="5"/>
  <c r="CB14" i="5" s="1"/>
  <c r="CA15" i="5"/>
  <c r="CA13" i="5"/>
  <c r="CA12" i="5"/>
  <c r="CN15" i="5"/>
  <c r="CN13" i="5"/>
  <c r="CN12" i="5"/>
  <c r="CO11" i="5"/>
  <c r="CO18" i="5" s="1"/>
  <c r="CN18" i="5"/>
  <c r="CN16" i="5"/>
  <c r="CN14" i="5"/>
  <c r="AA16" i="5"/>
  <c r="G33" i="5" s="1"/>
  <c r="S8" i="9" l="1"/>
  <c r="AE14" i="5" s="1"/>
  <c r="AF14" i="5" s="1"/>
  <c r="BE7" i="9"/>
  <c r="BG7" i="9" s="1"/>
  <c r="AX7" i="9"/>
  <c r="BD7" i="9" s="1"/>
  <c r="AQ14" i="5"/>
  <c r="R64" i="5" s="1"/>
  <c r="AY14" i="5"/>
  <c r="M31" i="5"/>
  <c r="M42" i="5" s="1"/>
  <c r="P42" i="5" s="1"/>
  <c r="AJ7" i="9"/>
  <c r="AP7" i="9" s="1"/>
  <c r="AQ7" i="9"/>
  <c r="AU7" i="9" s="1"/>
  <c r="AC7" i="9"/>
  <c r="AD7" i="9" s="1"/>
  <c r="CZ13" i="5"/>
  <c r="Y8" i="9"/>
  <c r="M10" i="9"/>
  <c r="Y10" i="9" s="1"/>
  <c r="AF16" i="5"/>
  <c r="BP7" i="9"/>
  <c r="BO7" i="9"/>
  <c r="BN7" i="9"/>
  <c r="BR7" i="9"/>
  <c r="BQ7" i="9"/>
  <c r="BM7" i="9"/>
  <c r="BI7" i="9"/>
  <c r="AY7" i="9"/>
  <c r="BB7" i="9"/>
  <c r="G30" i="5"/>
  <c r="DA13" i="5"/>
  <c r="CX13" i="5"/>
  <c r="CY13" i="5"/>
  <c r="CC11" i="5"/>
  <c r="CC14" i="5" s="1"/>
  <c r="CB15" i="5"/>
  <c r="CB13" i="5"/>
  <c r="CB12" i="5"/>
  <c r="CO16" i="5"/>
  <c r="CO13" i="5"/>
  <c r="CO12" i="5"/>
  <c r="CO14" i="5"/>
  <c r="CO15" i="5"/>
  <c r="CP11" i="5"/>
  <c r="CP17" i="5" s="1"/>
  <c r="CO17" i="5"/>
  <c r="CZ16" i="5"/>
  <c r="CY16" i="5"/>
  <c r="CX16" i="5"/>
  <c r="J33" i="5" s="1"/>
  <c r="J44" i="5" s="1"/>
  <c r="DA16" i="5"/>
  <c r="BU16" i="5"/>
  <c r="BH7" i="9" l="1"/>
  <c r="BK7" i="9"/>
  <c r="BF7" i="9"/>
  <c r="AZ7" i="9"/>
  <c r="BJ7" i="9"/>
  <c r="BA7" i="9"/>
  <c r="BC7" i="9"/>
  <c r="BL10" i="9" s="1"/>
  <c r="AH7" i="9"/>
  <c r="AN7" i="9"/>
  <c r="AH13" i="5"/>
  <c r="AQ13" i="5" s="1"/>
  <c r="R63" i="5" s="1"/>
  <c r="U64" i="5"/>
  <c r="P31" i="5"/>
  <c r="AI7" i="9"/>
  <c r="AT7" i="9"/>
  <c r="AL7" i="9"/>
  <c r="AK7" i="9"/>
  <c r="AV7" i="9"/>
  <c r="AM7" i="9"/>
  <c r="AO7" i="9"/>
  <c r="AX10" i="9" s="1"/>
  <c r="AW7" i="9"/>
  <c r="AR7" i="9"/>
  <c r="AS7" i="9"/>
  <c r="AF7" i="9"/>
  <c r="AE7" i="9"/>
  <c r="AG7" i="9"/>
  <c r="G41" i="5"/>
  <c r="J30" i="5"/>
  <c r="CD11" i="5"/>
  <c r="CD14" i="5" s="1"/>
  <c r="BU14" i="5" s="1"/>
  <c r="CC15" i="5"/>
  <c r="CC13" i="5"/>
  <c r="CC12" i="5"/>
  <c r="G44" i="5"/>
  <c r="CP15" i="5"/>
  <c r="CP12" i="5"/>
  <c r="CP14" i="5"/>
  <c r="CP18" i="5"/>
  <c r="CP13" i="5"/>
  <c r="CQ11" i="5"/>
  <c r="CQ14" i="5" s="1"/>
  <c r="AS14" i="5" s="1"/>
  <c r="CP16" i="5"/>
  <c r="S7" i="9" l="1"/>
  <c r="AE13" i="5" s="1"/>
  <c r="AF13" i="5" s="1"/>
  <c r="AY13" i="5"/>
  <c r="U63" i="5" s="1"/>
  <c r="AW14" i="5"/>
  <c r="U53" i="5" s="1"/>
  <c r="AU14" i="5"/>
  <c r="AO14" i="5"/>
  <c r="R53" i="5" s="1"/>
  <c r="AK14" i="5"/>
  <c r="R31" i="5" s="1"/>
  <c r="J41" i="5"/>
  <c r="M30" i="5"/>
  <c r="CQ16" i="5"/>
  <c r="CH16" i="5" s="1"/>
  <c r="E33" i="5" s="1"/>
  <c r="CD13" i="5"/>
  <c r="BU13" i="5" s="1"/>
  <c r="AW13" i="5" s="1"/>
  <c r="CD15" i="5"/>
  <c r="BU15" i="5" s="1"/>
  <c r="CD12" i="5"/>
  <c r="BU12" i="5" s="1"/>
  <c r="M33" i="5"/>
  <c r="M44" i="5" s="1"/>
  <c r="P44" i="5" s="1"/>
  <c r="AM14" i="5"/>
  <c r="R42" i="5" s="1"/>
  <c r="U31" i="5"/>
  <c r="CH14" i="5"/>
  <c r="E31" i="5" s="1"/>
  <c r="E42" i="5" s="1"/>
  <c r="CQ15" i="5"/>
  <c r="AS15" i="5" s="1"/>
  <c r="CQ17" i="5"/>
  <c r="BA17" i="5" s="1"/>
  <c r="CQ12" i="5"/>
  <c r="CH12" i="5" s="1"/>
  <c r="E29" i="5" s="1"/>
  <c r="CQ13" i="5"/>
  <c r="CQ18" i="5"/>
  <c r="DC11" i="5"/>
  <c r="U44" i="5"/>
  <c r="AO16" i="5"/>
  <c r="R55" i="5" s="1"/>
  <c r="AK16" i="5"/>
  <c r="R33" i="5" s="1"/>
  <c r="U33" i="5"/>
  <c r="AM16" i="5"/>
  <c r="R44" i="5" s="1"/>
  <c r="Y7" i="9" l="1"/>
  <c r="E53" i="5"/>
  <c r="G53" i="5" s="1"/>
  <c r="E64" i="5"/>
  <c r="U42" i="5"/>
  <c r="AS12" i="5"/>
  <c r="U29" i="5" s="1"/>
  <c r="AS13" i="5"/>
  <c r="AU13" i="5"/>
  <c r="M41" i="5"/>
  <c r="P41" i="5" s="1"/>
  <c r="P30" i="5"/>
  <c r="U52" i="5"/>
  <c r="AO13" i="5"/>
  <c r="R52" i="5" s="1"/>
  <c r="U32" i="5"/>
  <c r="P33" i="5"/>
  <c r="CH18" i="5"/>
  <c r="E35" i="5" s="1"/>
  <c r="E46" i="5" s="1"/>
  <c r="BA18" i="5"/>
  <c r="U34" i="5"/>
  <c r="CH17" i="5"/>
  <c r="E34" i="5" s="1"/>
  <c r="E45" i="5" s="1"/>
  <c r="AK17" i="5"/>
  <c r="R34" i="5" s="1"/>
  <c r="AM17" i="5"/>
  <c r="R45" i="5" s="1"/>
  <c r="AM18" i="5"/>
  <c r="R46" i="5" s="1"/>
  <c r="AK18" i="5"/>
  <c r="R35" i="5" s="1"/>
  <c r="U55" i="5"/>
  <c r="CH15" i="5"/>
  <c r="E32" i="5" s="1"/>
  <c r="E43" i="5" s="1"/>
  <c r="AM13" i="5"/>
  <c r="R41" i="5" s="1"/>
  <c r="E40" i="5"/>
  <c r="CH13" i="5"/>
  <c r="E30" i="5" s="1"/>
  <c r="E41" i="5" s="1"/>
  <c r="AK13" i="5"/>
  <c r="R30" i="5" s="1"/>
  <c r="BE16" i="5"/>
  <c r="X55" i="5" s="1"/>
  <c r="E44" i="5"/>
  <c r="M53" i="5" l="1"/>
  <c r="P53" i="5" s="1"/>
  <c r="J53" i="5"/>
  <c r="G64" i="5"/>
  <c r="M64" i="5"/>
  <c r="P64" i="5" s="1"/>
  <c r="J64" i="5"/>
  <c r="E54" i="5"/>
  <c r="J54" i="5" s="1"/>
  <c r="E65" i="5"/>
  <c r="E51" i="5"/>
  <c r="E62" i="5"/>
  <c r="E56" i="5"/>
  <c r="J56" i="5" s="1"/>
  <c r="E67" i="5"/>
  <c r="M67" i="5" s="1"/>
  <c r="P67" i="5" s="1"/>
  <c r="E57" i="5"/>
  <c r="J57" i="5" s="1"/>
  <c r="E68" i="5"/>
  <c r="E55" i="5"/>
  <c r="J55" i="5" s="1"/>
  <c r="E66" i="5"/>
  <c r="G66" i="5" s="1"/>
  <c r="E52" i="5"/>
  <c r="G52" i="5" s="1"/>
  <c r="E63" i="5"/>
  <c r="U41" i="5"/>
  <c r="U46" i="5"/>
  <c r="U45" i="5"/>
  <c r="BA16" i="5"/>
  <c r="X33" i="5" s="1"/>
  <c r="AA33" i="5" s="1"/>
  <c r="U30" i="5"/>
  <c r="AA55" i="5"/>
  <c r="X34" i="5"/>
  <c r="AA34" i="5" s="1"/>
  <c r="BE17" i="5"/>
  <c r="X56" i="5" s="1"/>
  <c r="AA56" i="5" s="1"/>
  <c r="U35" i="5"/>
  <c r="X35" i="5"/>
  <c r="AR19" i="5"/>
  <c r="G55" i="5" l="1"/>
  <c r="M55" i="5"/>
  <c r="P55" i="5" s="1"/>
  <c r="G54" i="5"/>
  <c r="G65" i="5" s="1"/>
  <c r="G56" i="5"/>
  <c r="M56" i="5"/>
  <c r="P56" i="5" s="1"/>
  <c r="M57" i="5"/>
  <c r="P57" i="5" s="1"/>
  <c r="J65" i="5"/>
  <c r="G57" i="5"/>
  <c r="M54" i="5"/>
  <c r="P54" i="5" s="1"/>
  <c r="G67" i="5"/>
  <c r="J52" i="5"/>
  <c r="J63" i="5" s="1"/>
  <c r="J67" i="5"/>
  <c r="M66" i="5"/>
  <c r="P66" i="5" s="1"/>
  <c r="M52" i="5"/>
  <c r="P52" i="5" s="1"/>
  <c r="J66" i="5"/>
  <c r="G63" i="5"/>
  <c r="J68" i="5"/>
  <c r="G68" i="5"/>
  <c r="M68" i="5"/>
  <c r="P68" i="5" s="1"/>
  <c r="AA35" i="5"/>
  <c r="AQ6" i="8"/>
  <c r="AR6" i="8" s="1"/>
  <c r="AX6" i="8"/>
  <c r="AZ6" i="8" s="1"/>
  <c r="BE6" i="8"/>
  <c r="BJ6" i="8" s="1"/>
  <c r="BL6" i="8"/>
  <c r="BQ6" i="8" s="1"/>
  <c r="AJ6" i="8"/>
  <c r="AK6" i="8" s="1"/>
  <c r="AC6" i="8"/>
  <c r="AG6" i="8" s="1"/>
  <c r="M65" i="5" l="1"/>
  <c r="P65" i="5" s="1"/>
  <c r="M63" i="5"/>
  <c r="P63" i="5" s="1"/>
  <c r="AN6" i="8"/>
  <c r="AL6" i="8"/>
  <c r="BM6" i="8"/>
  <c r="AE6" i="8"/>
  <c r="BI6" i="8"/>
  <c r="BK6" i="8"/>
  <c r="AW6" i="8"/>
  <c r="BB6" i="8"/>
  <c r="BC6" i="8"/>
  <c r="BL9" i="8" s="1"/>
  <c r="BQ9" i="8" s="1"/>
  <c r="AP6" i="8"/>
  <c r="BR6" i="8"/>
  <c r="BP6" i="8"/>
  <c r="AF6" i="8"/>
  <c r="AH6" i="8"/>
  <c r="BH6" i="8"/>
  <c r="AS6" i="8"/>
  <c r="AV6" i="8"/>
  <c r="BA6" i="8"/>
  <c r="AO6" i="8"/>
  <c r="AX9" i="8" s="1"/>
  <c r="AZ9" i="8" s="1"/>
  <c r="AM6" i="8"/>
  <c r="BN6" i="8"/>
  <c r="AD6" i="8"/>
  <c r="AI6" i="8"/>
  <c r="BF6" i="8"/>
  <c r="AT6" i="8"/>
  <c r="AU6" i="8"/>
  <c r="AY6" i="8"/>
  <c r="BO6" i="8"/>
  <c r="BG6" i="8"/>
  <c r="BD6" i="8"/>
  <c r="BN9" i="8" l="1"/>
  <c r="BB9" i="8"/>
  <c r="BR9" i="8"/>
  <c r="AY9" i="8"/>
  <c r="BM9" i="8"/>
  <c r="BP9" i="8"/>
  <c r="BC9" i="8"/>
  <c r="BL12" i="8" s="1"/>
  <c r="BO9" i="8"/>
  <c r="BA9" i="8"/>
  <c r="BD9" i="8"/>
  <c r="S6" i="8"/>
  <c r="Y6" i="8" l="1"/>
  <c r="U12" i="5"/>
  <c r="S6" i="7" s="1"/>
  <c r="AO6" i="7" s="1"/>
  <c r="O12" i="5" s="1"/>
  <c r="S9" i="8"/>
  <c r="U15" i="5" l="1"/>
  <c r="S9" i="7" s="1"/>
  <c r="AO9" i="7" s="1"/>
  <c r="O15" i="5" s="1"/>
  <c r="DD15" i="5" s="1"/>
  <c r="DD12" i="5"/>
  <c r="Y9" i="8"/>
  <c r="AC9" i="9"/>
  <c r="AJ9" i="9"/>
  <c r="AQ9" i="9"/>
  <c r="BE9" i="9"/>
  <c r="AA12" i="5"/>
  <c r="M6" i="9"/>
  <c r="AX6" i="9" s="1"/>
  <c r="M9" i="9" l="1"/>
  <c r="DD11" i="5"/>
  <c r="AA23" i="5" s="1"/>
  <c r="AA15" i="5"/>
  <c r="CY15" i="5" s="1"/>
  <c r="G29" i="5"/>
  <c r="AF9" i="9"/>
  <c r="AI9" i="9"/>
  <c r="AH9" i="9"/>
  <c r="AD9" i="9"/>
  <c r="AG9" i="9"/>
  <c r="AE9" i="9"/>
  <c r="AW9" i="9"/>
  <c r="AS9" i="9"/>
  <c r="AT9" i="9"/>
  <c r="AV9" i="9"/>
  <c r="AR9" i="9"/>
  <c r="AU9" i="9"/>
  <c r="BI9" i="9"/>
  <c r="BK9" i="9"/>
  <c r="BJ9" i="9"/>
  <c r="BG9" i="9"/>
  <c r="BH9" i="9"/>
  <c r="BF9" i="9"/>
  <c r="AP9" i="9"/>
  <c r="AK9" i="9"/>
  <c r="AN9" i="9"/>
  <c r="AO9" i="9"/>
  <c r="AX12" i="9" s="1"/>
  <c r="AM9" i="9"/>
  <c r="AL9" i="9"/>
  <c r="AC6" i="9"/>
  <c r="AH6" i="9" s="1"/>
  <c r="AQ6" i="9"/>
  <c r="AU6" i="9" s="1"/>
  <c r="BE6" i="9"/>
  <c r="BJ6" i="9" s="1"/>
  <c r="BL6" i="9"/>
  <c r="BN6" i="9" s="1"/>
  <c r="AJ6" i="9"/>
  <c r="AO6" i="9" s="1"/>
  <c r="AX9" i="9" s="1"/>
  <c r="AY9" i="9" s="1"/>
  <c r="CX12" i="5"/>
  <c r="CY12" i="5"/>
  <c r="CZ12" i="5"/>
  <c r="DA12" i="5"/>
  <c r="AH12" i="5" s="1"/>
  <c r="AM12" i="5" s="1"/>
  <c r="R40" i="5" s="1"/>
  <c r="BC6" i="9"/>
  <c r="BL9" i="9" s="1"/>
  <c r="BN9" i="9" s="1"/>
  <c r="BA6" i="9"/>
  <c r="AY6" i="9"/>
  <c r="AZ6" i="9"/>
  <c r="BD6" i="9"/>
  <c r="BB6" i="9"/>
  <c r="O23" i="5" l="1"/>
  <c r="U23" i="5"/>
  <c r="CZ15" i="5"/>
  <c r="CX15" i="5"/>
  <c r="J32" i="5" s="1"/>
  <c r="DA15" i="5"/>
  <c r="AH15" i="5" s="1"/>
  <c r="G32" i="5"/>
  <c r="G43" i="5" s="1"/>
  <c r="J29" i="5"/>
  <c r="J40" i="5" s="1"/>
  <c r="J51" i="5" s="1"/>
  <c r="J62" i="5" s="1"/>
  <c r="AW12" i="5"/>
  <c r="AY12" i="5"/>
  <c r="U62" i="5" s="1"/>
  <c r="AQ12" i="5"/>
  <c r="R62" i="5" s="1"/>
  <c r="AL6" i="9"/>
  <c r="AG6" i="9"/>
  <c r="AI6" i="9"/>
  <c r="AM6" i="9"/>
  <c r="BI6" i="9"/>
  <c r="AF6" i="9"/>
  <c r="AE6" i="9"/>
  <c r="AP6" i="9"/>
  <c r="AD6" i="9"/>
  <c r="AN6" i="9"/>
  <c r="BH6" i="9"/>
  <c r="AR6" i="9"/>
  <c r="AW6" i="9"/>
  <c r="AV6" i="9"/>
  <c r="AT6" i="9"/>
  <c r="AS6" i="9"/>
  <c r="AK6" i="9"/>
  <c r="BQ9" i="9"/>
  <c r="BR9" i="9"/>
  <c r="BA9" i="9"/>
  <c r="BP9" i="9"/>
  <c r="BB9" i="9"/>
  <c r="BM9" i="9"/>
  <c r="BD9" i="9"/>
  <c r="AZ9" i="9"/>
  <c r="BO9" i="9"/>
  <c r="BC9" i="9"/>
  <c r="BL12" i="9" s="1"/>
  <c r="BK6" i="9"/>
  <c r="BR6" i="9"/>
  <c r="BQ6" i="9"/>
  <c r="BP6" i="9"/>
  <c r="BM6" i="9"/>
  <c r="BG6" i="9"/>
  <c r="BF6" i="9"/>
  <c r="BO6" i="9"/>
  <c r="G40" i="5"/>
  <c r="G51" i="5" s="1"/>
  <c r="G62" i="5" s="1"/>
  <c r="AQ15" i="5" l="1"/>
  <c r="R65" i="5" s="1"/>
  <c r="AY15" i="5"/>
  <c r="AX19" i="5" s="1"/>
  <c r="M29" i="5"/>
  <c r="P29" i="5" s="1"/>
  <c r="U51" i="5"/>
  <c r="AK12" i="5"/>
  <c r="R29" i="5" s="1"/>
  <c r="AO12" i="5"/>
  <c r="R51" i="5" s="1"/>
  <c r="AU12" i="5"/>
  <c r="AW15" i="5"/>
  <c r="U54" i="5" s="1"/>
  <c r="AU15" i="5"/>
  <c r="AO15" i="5"/>
  <c r="R54" i="5" s="1"/>
  <c r="AK15" i="5"/>
  <c r="R32" i="5" s="1"/>
  <c r="AM15" i="5"/>
  <c r="R43" i="5" s="1"/>
  <c r="J43" i="5"/>
  <c r="M32" i="5"/>
  <c r="S9" i="9"/>
  <c r="Y9" i="9" s="1"/>
  <c r="S6" i="9"/>
  <c r="AE12" i="5" s="1"/>
  <c r="AF12" i="5" s="1"/>
  <c r="AP19" i="5" l="1"/>
  <c r="U65" i="5"/>
  <c r="M40" i="5"/>
  <c r="P40" i="5" s="1"/>
  <c r="U40" i="5"/>
  <c r="U43" i="5"/>
  <c r="AJ19" i="5"/>
  <c r="AL19" i="5"/>
  <c r="AV19" i="5"/>
  <c r="AN19" i="5"/>
  <c r="AT19" i="5"/>
  <c r="P32" i="5"/>
  <c r="M43" i="5"/>
  <c r="P43" i="5" s="1"/>
  <c r="AE15" i="5"/>
  <c r="AF15" i="5" s="1"/>
  <c r="I23" i="5" s="1"/>
  <c r="O24" i="5" s="1"/>
  <c r="Y6" i="9"/>
  <c r="M51" i="5" l="1"/>
  <c r="P51" i="5" s="1"/>
  <c r="AR22" i="5"/>
  <c r="AJ22" i="5"/>
  <c r="U24" i="5"/>
  <c r="AA24" i="5" s="1"/>
  <c r="BE15" i="5"/>
  <c r="M62" i="5" l="1"/>
  <c r="P62" i="5" s="1"/>
  <c r="C23" i="5"/>
  <c r="X54" i="5"/>
  <c r="AA54" i="5" s="1"/>
  <c r="BG14" i="5" l="1"/>
  <c r="X64" i="5" s="1"/>
  <c r="AA64" i="5" s="1"/>
  <c r="BG15" i="5"/>
  <c r="X65" i="5" s="1"/>
  <c r="AA65" i="5" s="1"/>
  <c r="BG13" i="5"/>
  <c r="X63" i="5" s="1"/>
  <c r="AA63" i="5" s="1"/>
  <c r="BG12" i="5"/>
  <c r="X62" i="5" s="1"/>
  <c r="AA62" i="5" s="1"/>
  <c r="BE13" i="5"/>
  <c r="X52" i="5" s="1"/>
  <c r="AA52" i="5" s="1"/>
  <c r="BE14" i="5"/>
  <c r="X53" i="5" s="1"/>
  <c r="AA53" i="5" s="1"/>
  <c r="BC18" i="5"/>
  <c r="X46" i="5" s="1"/>
  <c r="AA46" i="5" s="1"/>
  <c r="BC17" i="5"/>
  <c r="X45" i="5" s="1"/>
  <c r="AA45" i="5" s="1"/>
  <c r="BC16" i="5"/>
  <c r="X44" i="5" s="1"/>
  <c r="AA44" i="5" s="1"/>
  <c r="BE12" i="5"/>
  <c r="BC12" i="5"/>
  <c r="BA14" i="5"/>
  <c r="X31" i="5" s="1"/>
  <c r="AA31" i="5" s="1"/>
  <c r="BA15" i="5"/>
  <c r="X32" i="5" s="1"/>
  <c r="AA32" i="5" s="1"/>
  <c r="BC13" i="5"/>
  <c r="X41" i="5" s="1"/>
  <c r="AA41" i="5" s="1"/>
  <c r="BC14" i="5"/>
  <c r="X42" i="5" s="1"/>
  <c r="AA42" i="5" s="1"/>
  <c r="BA12" i="5"/>
  <c r="BC15" i="5"/>
  <c r="X43" i="5" s="1"/>
  <c r="AA43" i="5" s="1"/>
  <c r="BA13" i="5"/>
  <c r="X30" i="5" l="1"/>
  <c r="AA30" i="5" s="1"/>
  <c r="G69" i="5"/>
  <c r="BF19" i="5"/>
  <c r="X29" i="5"/>
  <c r="AA29" i="5" s="1"/>
  <c r="AZ19" i="5"/>
  <c r="X40" i="5"/>
  <c r="AA40" i="5" s="1"/>
  <c r="G47" i="5" s="1"/>
  <c r="BB19" i="5"/>
  <c r="BK12" i="5" s="1"/>
  <c r="O47" i="5" s="1"/>
  <c r="X51" i="5"/>
  <c r="AA51" i="5" s="1"/>
  <c r="G58" i="5" s="1"/>
  <c r="BD19" i="5"/>
  <c r="BM12" i="5" s="1"/>
  <c r="G36" i="5" l="1"/>
  <c r="BO12" i="5"/>
  <c r="O69" i="5" s="1"/>
  <c r="Z69" i="5" s="1"/>
  <c r="Z47" i="5"/>
  <c r="AZ22" i="5"/>
  <c r="BJ19" i="5"/>
  <c r="BI12" i="5"/>
  <c r="O58" i="5"/>
  <c r="Z58" i="5" s="1"/>
  <c r="BL19" i="5"/>
  <c r="BN19" i="5" l="1"/>
  <c r="O36" i="5"/>
  <c r="Z36" i="5" s="1"/>
  <c r="BH19" i="5"/>
  <c r="BQ12" i="5" l="1"/>
  <c r="V73" i="5" s="1"/>
  <c r="BH22" i="5"/>
  <c r="AX23" i="5" s="1"/>
  <c r="Z7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U2034</author>
  </authors>
  <commentList>
    <comment ref="DF11" authorId="0" shapeId="0" xr:uid="{2FB6CEC5-F4B4-4E51-A474-4A434C92135E}">
      <text>
        <r>
          <rPr>
            <b/>
            <sz val="9"/>
            <color indexed="81"/>
            <rFont val="MS P ゴシック"/>
            <family val="3"/>
            <charset val="128"/>
          </rPr>
          <t xml:space="preserve">18歳に達する日以降の最初の3月31日以降であれば〇、以前であれば×
</t>
        </r>
      </text>
    </comment>
  </commentList>
</comments>
</file>

<file path=xl/sharedStrings.xml><?xml version="1.0" encoding="utf-8"?>
<sst xmlns="http://schemas.openxmlformats.org/spreadsheetml/2006/main" count="298" uniqueCount="163">
  <si>
    <t>医療分</t>
    <rPh sb="0" eb="2">
      <t>イリョウ</t>
    </rPh>
    <rPh sb="2" eb="3">
      <t>ブン</t>
    </rPh>
    <phoneticPr fontId="1"/>
  </si>
  <si>
    <t>後期分</t>
    <rPh sb="0" eb="2">
      <t>コウキ</t>
    </rPh>
    <rPh sb="2" eb="3">
      <t>ブン</t>
    </rPh>
    <phoneticPr fontId="1"/>
  </si>
  <si>
    <t>介護分</t>
    <rPh sb="0" eb="2">
      <t>カイゴ</t>
    </rPh>
    <rPh sb="2" eb="3">
      <t>ブン</t>
    </rPh>
    <phoneticPr fontId="1"/>
  </si>
  <si>
    <t>所得割</t>
    <rPh sb="0" eb="2">
      <t>ショトク</t>
    </rPh>
    <rPh sb="2" eb="3">
      <t>ワリ</t>
    </rPh>
    <phoneticPr fontId="1"/>
  </si>
  <si>
    <t>均等割</t>
    <rPh sb="0" eb="3">
      <t>キントウワリ</t>
    </rPh>
    <phoneticPr fontId="1"/>
  </si>
  <si>
    <t>均等割</t>
    <rPh sb="0" eb="2">
      <t>キントウ</t>
    </rPh>
    <rPh sb="2" eb="3">
      <t>ワリ</t>
    </rPh>
    <phoneticPr fontId="1"/>
  </si>
  <si>
    <t>総所得</t>
    <rPh sb="0" eb="3">
      <t>ソウショトク</t>
    </rPh>
    <phoneticPr fontId="1"/>
  </si>
  <si>
    <t>基準日</t>
    <rPh sb="0" eb="3">
      <t>キジュンビ</t>
    </rPh>
    <phoneticPr fontId="1"/>
  </si>
  <si>
    <t>名前</t>
    <rPh sb="0" eb="2">
      <t>ナマエ</t>
    </rPh>
    <phoneticPr fontId="1"/>
  </si>
  <si>
    <t>生年月日</t>
    <rPh sb="0" eb="2">
      <t>セイネン</t>
    </rPh>
    <rPh sb="2" eb="4">
      <t>ガッピ</t>
    </rPh>
    <phoneticPr fontId="1"/>
  </si>
  <si>
    <t>年齢</t>
    <rPh sb="0" eb="2">
      <t>ネンレイ</t>
    </rPh>
    <phoneticPr fontId="1"/>
  </si>
  <si>
    <t>介護判定</t>
    <rPh sb="0" eb="2">
      <t>カイゴ</t>
    </rPh>
    <rPh sb="2" eb="4">
      <t>ハンテイ</t>
    </rPh>
    <phoneticPr fontId="1"/>
  </si>
  <si>
    <t>未就学児判定</t>
    <rPh sb="0" eb="4">
      <t>ミシュウガクジ</t>
    </rPh>
    <rPh sb="4" eb="6">
      <t>ハンテイ</t>
    </rPh>
    <phoneticPr fontId="1"/>
  </si>
  <si>
    <t>未成年判定</t>
    <rPh sb="0" eb="3">
      <t>ミセイネン</t>
    </rPh>
    <rPh sb="3" eb="5">
      <t>ハンテイ</t>
    </rPh>
    <phoneticPr fontId="1"/>
  </si>
  <si>
    <t>所得割基礎額</t>
    <rPh sb="0" eb="2">
      <t>ショトク</t>
    </rPh>
    <rPh sb="2" eb="3">
      <t>ワリ</t>
    </rPh>
    <rPh sb="3" eb="5">
      <t>キソ</t>
    </rPh>
    <rPh sb="5" eb="6">
      <t>ガク</t>
    </rPh>
    <phoneticPr fontId="1"/>
  </si>
  <si>
    <t>基礎控除額</t>
    <rPh sb="0" eb="2">
      <t>キソ</t>
    </rPh>
    <rPh sb="2" eb="4">
      <t>コウジョ</t>
    </rPh>
    <rPh sb="4" eb="5">
      <t>ガク</t>
    </rPh>
    <phoneticPr fontId="1"/>
  </si>
  <si>
    <t>医療</t>
    <rPh sb="0" eb="2">
      <t>イリョウ</t>
    </rPh>
    <phoneticPr fontId="1"/>
  </si>
  <si>
    <t>後期</t>
    <rPh sb="0" eb="2">
      <t>コウキ</t>
    </rPh>
    <phoneticPr fontId="1"/>
  </si>
  <si>
    <t>介護</t>
    <rPh sb="0" eb="2">
      <t>カイゴ</t>
    </rPh>
    <phoneticPr fontId="1"/>
  </si>
  <si>
    <t>所得割　①</t>
    <rPh sb="0" eb="2">
      <t>ショトク</t>
    </rPh>
    <rPh sb="2" eb="3">
      <t>ワリ</t>
    </rPh>
    <phoneticPr fontId="1"/>
  </si>
  <si>
    <t>均等割　②</t>
    <rPh sb="0" eb="3">
      <t>キントウワリ</t>
    </rPh>
    <phoneticPr fontId="1"/>
  </si>
  <si>
    <t>試算用率・額</t>
    <rPh sb="0" eb="2">
      <t>シサン</t>
    </rPh>
    <rPh sb="2" eb="3">
      <t>ヨウ</t>
    </rPh>
    <rPh sb="3" eb="4">
      <t>リツ</t>
    </rPh>
    <rPh sb="5" eb="6">
      <t>ガク</t>
    </rPh>
    <phoneticPr fontId="1"/>
  </si>
  <si>
    <t>医療分</t>
    <rPh sb="0" eb="2">
      <t>イリョウ</t>
    </rPh>
    <rPh sb="2" eb="3">
      <t>ブン</t>
    </rPh>
    <phoneticPr fontId="1"/>
  </si>
  <si>
    <t>後期分</t>
    <rPh sb="0" eb="2">
      <t>コウキ</t>
    </rPh>
    <rPh sb="2" eb="3">
      <t>ブン</t>
    </rPh>
    <phoneticPr fontId="1"/>
  </si>
  <si>
    <t>介護分</t>
    <rPh sb="0" eb="2">
      <t>カイゴ</t>
    </rPh>
    <rPh sb="2" eb="3">
      <t>ブン</t>
    </rPh>
    <phoneticPr fontId="1"/>
  </si>
  <si>
    <t>賦課限度額</t>
    <rPh sb="0" eb="2">
      <t>フカ</t>
    </rPh>
    <rPh sb="2" eb="4">
      <t>ゲンド</t>
    </rPh>
    <rPh sb="4" eb="5">
      <t>ガク</t>
    </rPh>
    <phoneticPr fontId="1"/>
  </si>
  <si>
    <t>限度超過額　⑥</t>
    <rPh sb="0" eb="2">
      <t>ゲンド</t>
    </rPh>
    <rPh sb="2" eb="4">
      <t>チョウカ</t>
    </rPh>
    <rPh sb="4" eb="5">
      <t>ガク</t>
    </rPh>
    <phoneticPr fontId="1"/>
  </si>
  <si>
    <t>以上</t>
    <rPh sb="0" eb="2">
      <t>イジョウ</t>
    </rPh>
    <phoneticPr fontId="1"/>
  </si>
  <si>
    <t>超</t>
    <rPh sb="0" eb="1">
      <t>コ</t>
    </rPh>
    <phoneticPr fontId="1"/>
  </si>
  <si>
    <t>以下</t>
    <rPh sb="0" eb="2">
      <t>イカ</t>
    </rPh>
    <phoneticPr fontId="1"/>
  </si>
  <si>
    <t>基礎控除判定</t>
    <rPh sb="0" eb="2">
      <t>キソ</t>
    </rPh>
    <rPh sb="2" eb="4">
      <t>コウジョ</t>
    </rPh>
    <rPh sb="4" eb="6">
      <t>ハンテイ</t>
    </rPh>
    <phoneticPr fontId="1"/>
  </si>
  <si>
    <t>年税額
①+②-④-⑥</t>
    <rPh sb="0" eb="3">
      <t>ネンゼイガク</t>
    </rPh>
    <phoneticPr fontId="1"/>
  </si>
  <si>
    <t>後期判定</t>
    <rPh sb="0" eb="2">
      <t>コウキ</t>
    </rPh>
    <rPh sb="2" eb="4">
      <t>ハンテイ</t>
    </rPh>
    <phoneticPr fontId="1"/>
  </si>
  <si>
    <t>税率</t>
    <rPh sb="0" eb="2">
      <t>ゼイリツ</t>
    </rPh>
    <phoneticPr fontId="5"/>
  </si>
  <si>
    <t>医療保険分</t>
    <rPh sb="0" eb="2">
      <t>イリョウ</t>
    </rPh>
    <rPh sb="2" eb="4">
      <t>ホケン</t>
    </rPh>
    <rPh sb="4" eb="5">
      <t>ブン</t>
    </rPh>
    <phoneticPr fontId="5"/>
  </si>
  <si>
    <t>保険料軽減</t>
    <rPh sb="0" eb="3">
      <t>ホケンリョウ</t>
    </rPh>
    <rPh sb="3" eb="5">
      <t>ケイゲン</t>
    </rPh>
    <phoneticPr fontId="5"/>
  </si>
  <si>
    <t>世帯主および被保険者の合計所得</t>
    <rPh sb="0" eb="3">
      <t>セタイヌシ</t>
    </rPh>
    <rPh sb="6" eb="10">
      <t>ヒホケンシャ</t>
    </rPh>
    <rPh sb="11" eb="13">
      <t>ゴウケイ</t>
    </rPh>
    <rPh sb="13" eb="15">
      <t>ショトク</t>
    </rPh>
    <phoneticPr fontId="5"/>
  </si>
  <si>
    <t>所得割</t>
    <rPh sb="0" eb="2">
      <t>ショトク</t>
    </rPh>
    <rPh sb="2" eb="3">
      <t>ワリ</t>
    </rPh>
    <phoneticPr fontId="5"/>
  </si>
  <si>
    <t>均等割</t>
    <rPh sb="0" eb="3">
      <t>キントウワリ</t>
    </rPh>
    <phoneticPr fontId="5"/>
  </si>
  <si>
    <t>限度額</t>
    <rPh sb="0" eb="2">
      <t>ゲンド</t>
    </rPh>
    <rPh sb="2" eb="3">
      <t>ガク</t>
    </rPh>
    <phoneticPr fontId="5"/>
  </si>
  <si>
    <t>税率</t>
    <rPh sb="0" eb="2">
      <t>ゼイリツ</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</si>
  <si>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</si>
  <si>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</si>
  <si>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</si>
  <si>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</si>
  <si>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</si>
  <si>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</si>
  <si>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</si>
  <si>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</si>
  <si>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資格月数</t>
    <rPh sb="0" eb="2">
      <t>シカク</t>
    </rPh>
    <rPh sb="2" eb="4">
      <t>ツキスウ</t>
    </rPh>
    <phoneticPr fontId="1"/>
  </si>
  <si>
    <t>介護納付金分（40歳以上65歳未満〔第2号被保険者〕の国民健康保険加入者）</t>
    <rPh sb="0" eb="2">
      <t>カイゴ</t>
    </rPh>
    <rPh sb="2" eb="5">
      <t>ノウフキン</t>
    </rPh>
    <rPh sb="4" eb="5">
      <t>キン</t>
    </rPh>
    <rPh sb="5" eb="6">
      <t>ブン</t>
    </rPh>
    <rPh sb="9" eb="10">
      <t>サイ</t>
    </rPh>
    <rPh sb="10" eb="12">
      <t>イジョウ</t>
    </rPh>
    <rPh sb="14" eb="15">
      <t>サイ</t>
    </rPh>
    <rPh sb="15" eb="17">
      <t>ミマン</t>
    </rPh>
    <rPh sb="18" eb="19">
      <t>ダイ</t>
    </rPh>
    <rPh sb="20" eb="21">
      <t>ゴウ</t>
    </rPh>
    <rPh sb="21" eb="25">
      <t>ヒホケンシャ</t>
    </rPh>
    <rPh sb="27" eb="29">
      <t>コクミン</t>
    </rPh>
    <rPh sb="29" eb="31">
      <t>ケンコウ</t>
    </rPh>
    <rPh sb="31" eb="33">
      <t>ホケン</t>
    </rPh>
    <rPh sb="33" eb="35">
      <t>カニュウ</t>
    </rPh>
    <rPh sb="35" eb="36">
      <t>シャ</t>
    </rPh>
    <phoneticPr fontId="1"/>
  </si>
  <si>
    <t>後期高齢者支援金分（国民健康保険加入者全員）</t>
    <rPh sb="0" eb="2">
      <t>コウキ</t>
    </rPh>
    <rPh sb="2" eb="5">
      <t>コウレイシャ</t>
    </rPh>
    <rPh sb="5" eb="7">
      <t>シエン</t>
    </rPh>
    <rPh sb="7" eb="8">
      <t>キン</t>
    </rPh>
    <rPh sb="8" eb="9">
      <t>ブン</t>
    </rPh>
    <rPh sb="10" eb="12">
      <t>コクミン</t>
    </rPh>
    <rPh sb="12" eb="14">
      <t>ケンコウ</t>
    </rPh>
    <rPh sb="14" eb="16">
      <t>ホケン</t>
    </rPh>
    <rPh sb="16" eb="18">
      <t>カニュウ</t>
    </rPh>
    <rPh sb="18" eb="19">
      <t>シャ</t>
    </rPh>
    <rPh sb="19" eb="21">
      <t>ゼンイン</t>
    </rPh>
    <phoneticPr fontId="1"/>
  </si>
  <si>
    <t>医療保険分（国民健康保険加入者全員）</t>
    <rPh sb="0" eb="2">
      <t>イリョウ</t>
    </rPh>
    <rPh sb="2" eb="4">
      <t>ホケン</t>
    </rPh>
    <rPh sb="4" eb="5">
      <t>ブン</t>
    </rPh>
    <rPh sb="6" eb="8">
      <t>コクミン</t>
    </rPh>
    <rPh sb="8" eb="10">
      <t>ケンコウ</t>
    </rPh>
    <rPh sb="10" eb="12">
      <t>ホケン</t>
    </rPh>
    <rPh sb="12" eb="14">
      <t>カニュウ</t>
    </rPh>
    <rPh sb="14" eb="15">
      <t>シャ</t>
    </rPh>
    <rPh sb="15" eb="17">
      <t>ゼンイン</t>
    </rPh>
    <phoneticPr fontId="1"/>
  </si>
  <si>
    <t>給与収入</t>
    <rPh sb="0" eb="2">
      <t>キュウヨ</t>
    </rPh>
    <rPh sb="2" eb="4">
      <t>シュウニュウ</t>
    </rPh>
    <phoneticPr fontId="1"/>
  </si>
  <si>
    <t>給与所得額</t>
    <rPh sb="0" eb="2">
      <t>キュウヨ</t>
    </rPh>
    <rPh sb="2" eb="4">
      <t>ショトク</t>
    </rPh>
    <rPh sb="4" eb="5">
      <t>ガク</t>
    </rPh>
    <phoneticPr fontId="1"/>
  </si>
  <si>
    <t>年金収入</t>
    <rPh sb="0" eb="2">
      <t>ネンキン</t>
    </rPh>
    <rPh sb="2" eb="4">
      <t>シュウニュウ</t>
    </rPh>
    <phoneticPr fontId="1"/>
  </si>
  <si>
    <t>年金所得</t>
    <rPh sb="0" eb="2">
      <t>ネンキン</t>
    </rPh>
    <rPh sb="2" eb="4">
      <t>ショトク</t>
    </rPh>
    <phoneticPr fontId="1"/>
  </si>
  <si>
    <t>その他の所得</t>
    <rPh sb="2" eb="3">
      <t>ホカ</t>
    </rPh>
    <rPh sb="4" eb="6">
      <t>ショトク</t>
    </rPh>
    <phoneticPr fontId="1"/>
  </si>
  <si>
    <t>給与所得</t>
    <rPh sb="0" eb="2">
      <t>キュウヨ</t>
    </rPh>
    <rPh sb="2" eb="4">
      <t>ショトク</t>
    </rPh>
    <phoneticPr fontId="1"/>
  </si>
  <si>
    <t>公的年金等にかかる雑所得以外の所得に係る合計所得金額が</t>
    <rPh sb="0" eb="2">
      <t>コウテキ</t>
    </rPh>
    <rPh sb="2" eb="4">
      <t>ネンキン</t>
    </rPh>
    <rPh sb="4" eb="5">
      <t>トウ</t>
    </rPh>
    <rPh sb="9" eb="12">
      <t>ザツショトク</t>
    </rPh>
    <rPh sb="12" eb="14">
      <t>イガイ</t>
    </rPh>
    <rPh sb="15" eb="17">
      <t>ショトク</t>
    </rPh>
    <rPh sb="18" eb="19">
      <t>カカ</t>
    </rPh>
    <rPh sb="20" eb="22">
      <t>ゴウケイ</t>
    </rPh>
    <rPh sb="22" eb="24">
      <t>ショトク</t>
    </rPh>
    <rPh sb="24" eb="26">
      <t>キンガク</t>
    </rPh>
    <phoneticPr fontId="1"/>
  </si>
  <si>
    <t>円以下</t>
    <rPh sb="0" eb="1">
      <t>エン</t>
    </rPh>
    <rPh sb="1" eb="3">
      <t>イカ</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</si>
  <si>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</si>
  <si>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</si>
  <si>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</si>
  <si>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</si>
  <si>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</si>
  <si>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</si>
  <si>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</si>
  <si>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</si>
  <si>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公的年金等にかかる雑所得以外の所得に係る合計所得金額が</t>
    <phoneticPr fontId="1"/>
  </si>
  <si>
    <t>円超</t>
    <rPh sb="0" eb="1">
      <t>エン</t>
    </rPh>
    <rPh sb="1" eb="2">
      <t>コ</t>
    </rPh>
    <phoneticPr fontId="1"/>
  </si>
  <si>
    <t>資格</t>
    <rPh sb="0" eb="2">
      <t>シカク</t>
    </rPh>
    <phoneticPr fontId="1"/>
  </si>
  <si>
    <t>給与所得者等加算</t>
    <rPh sb="0" eb="2">
      <t>キュウヨ</t>
    </rPh>
    <rPh sb="2" eb="4">
      <t>ショトク</t>
    </rPh>
    <rPh sb="4" eb="5">
      <t>シャ</t>
    </rPh>
    <rPh sb="5" eb="6">
      <t>トウ</t>
    </rPh>
    <rPh sb="6" eb="8">
      <t>カサン</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</si>
  <si>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</si>
  <si>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</si>
  <si>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</si>
  <si>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国保加入者の情報</t>
    <rPh sb="0" eb="2">
      <t>コクホ</t>
    </rPh>
    <rPh sb="2" eb="5">
      <t>カニュウシャ</t>
    </rPh>
    <rPh sb="6" eb="8">
      <t>ジョウホウ</t>
    </rPh>
    <phoneticPr fontId="1"/>
  </si>
  <si>
    <t>黄色のセルのみ入力する</t>
    <rPh sb="0" eb="2">
      <t>キイロ</t>
    </rPh>
    <rPh sb="7" eb="9">
      <t>ニュウリョク</t>
    </rPh>
    <phoneticPr fontId="1"/>
  </si>
  <si>
    <t>軽減判定</t>
    <rPh sb="0" eb="2">
      <t>ケイゲン</t>
    </rPh>
    <rPh sb="2" eb="4">
      <t>ハンテイ</t>
    </rPh>
    <phoneticPr fontId="1"/>
  </si>
  <si>
    <t>7割軽減</t>
    <rPh sb="1" eb="2">
      <t>ワリ</t>
    </rPh>
    <rPh sb="2" eb="4">
      <t>ケイゲン</t>
    </rPh>
    <phoneticPr fontId="1"/>
  </si>
  <si>
    <t>5割軽減</t>
    <rPh sb="1" eb="2">
      <t>ワリ</t>
    </rPh>
    <rPh sb="2" eb="4">
      <t>ケイゲン</t>
    </rPh>
    <phoneticPr fontId="1"/>
  </si>
  <si>
    <t>2割軽減</t>
    <rPh sb="1" eb="2">
      <t>ワリ</t>
    </rPh>
    <rPh sb="2" eb="4">
      <t>ケイゲン</t>
    </rPh>
    <phoneticPr fontId="1"/>
  </si>
  <si>
    <t>（給与所得者等の数-1）</t>
    <phoneticPr fontId="1"/>
  </si>
  <si>
    <t>軽減判定所得</t>
    <rPh sb="0" eb="2">
      <t>ケイゲン</t>
    </rPh>
    <rPh sb="2" eb="4">
      <t>ハンテイ</t>
    </rPh>
    <rPh sb="4" eb="6">
      <t>ショトク</t>
    </rPh>
    <phoneticPr fontId="1"/>
  </si>
  <si>
    <t>7割軽減基準</t>
    <rPh sb="1" eb="2">
      <t>ワリ</t>
    </rPh>
    <rPh sb="2" eb="4">
      <t>ケイゲン</t>
    </rPh>
    <rPh sb="4" eb="6">
      <t>キジュン</t>
    </rPh>
    <phoneticPr fontId="1"/>
  </si>
  <si>
    <t>5割軽減基準</t>
    <rPh sb="1" eb="2">
      <t>ワリ</t>
    </rPh>
    <rPh sb="2" eb="4">
      <t>ケイゲン</t>
    </rPh>
    <rPh sb="4" eb="6">
      <t>キジュン</t>
    </rPh>
    <phoneticPr fontId="1"/>
  </si>
  <si>
    <t>2割軽減基準</t>
    <rPh sb="1" eb="2">
      <t>ワリ</t>
    </rPh>
    <rPh sb="2" eb="4">
      <t>ケイゲン</t>
    </rPh>
    <rPh sb="4" eb="6">
      <t>キジュン</t>
    </rPh>
    <phoneticPr fontId="1"/>
  </si>
  <si>
    <t>※65歳以上の年金所得には150,000円控除が加算されます。</t>
    <rPh sb="3" eb="4">
      <t>サイ</t>
    </rPh>
    <rPh sb="4" eb="6">
      <t>イジョウ</t>
    </rPh>
    <rPh sb="7" eb="9">
      <t>ネンキン</t>
    </rPh>
    <rPh sb="9" eb="11">
      <t>ショトク</t>
    </rPh>
    <rPh sb="20" eb="21">
      <t>エン</t>
    </rPh>
    <rPh sb="21" eb="23">
      <t>コウジョ</t>
    </rPh>
    <rPh sb="24" eb="26">
      <t>カサン</t>
    </rPh>
    <phoneticPr fontId="1"/>
  </si>
  <si>
    <t>軽減判定年金所得</t>
    <rPh sb="0" eb="2">
      <t>ケイゲン</t>
    </rPh>
    <rPh sb="2" eb="4">
      <t>ハンテイ</t>
    </rPh>
    <rPh sb="4" eb="6">
      <t>ネンキン</t>
    </rPh>
    <rPh sb="6" eb="8">
      <t>ショトク</t>
    </rPh>
    <phoneticPr fontId="1"/>
  </si>
  <si>
    <t>軽減判定所得</t>
    <rPh sb="0" eb="2">
      <t>ケイゲン</t>
    </rPh>
    <rPh sb="2" eb="4">
      <t>ハンテイ</t>
    </rPh>
    <rPh sb="4" eb="6">
      <t>ショトク</t>
    </rPh>
    <phoneticPr fontId="1"/>
  </si>
  <si>
    <t>基礎
控除額</t>
    <rPh sb="0" eb="2">
      <t>キソ</t>
    </rPh>
    <rPh sb="3" eb="5">
      <t>コウジョ</t>
    </rPh>
    <rPh sb="5" eb="6">
      <t>ガク</t>
    </rPh>
    <phoneticPr fontId="1"/>
  </si>
  <si>
    <t>所得割
基礎額</t>
    <rPh sb="0" eb="2">
      <t>ショトク</t>
    </rPh>
    <rPh sb="2" eb="3">
      <t>ワリ</t>
    </rPh>
    <rPh sb="4" eb="6">
      <t>キソ</t>
    </rPh>
    <rPh sb="6" eb="7">
      <t>ガク</t>
    </rPh>
    <phoneticPr fontId="1"/>
  </si>
  <si>
    <t>所得割：前年所得から基礎控除を差し引いた額に税率を乗じて計算</t>
    <rPh sb="0" eb="2">
      <t>ショトク</t>
    </rPh>
    <rPh sb="2" eb="3">
      <t>ワリ</t>
    </rPh>
    <rPh sb="4" eb="6">
      <t>ゼンネン</t>
    </rPh>
    <rPh sb="6" eb="8">
      <t>ショトク</t>
    </rPh>
    <rPh sb="10" eb="12">
      <t>キソ</t>
    </rPh>
    <rPh sb="12" eb="14">
      <t>コウジョ</t>
    </rPh>
    <rPh sb="15" eb="16">
      <t>サ</t>
    </rPh>
    <rPh sb="17" eb="18">
      <t>ヒ</t>
    </rPh>
    <rPh sb="20" eb="21">
      <t>ガク</t>
    </rPh>
    <rPh sb="22" eb="24">
      <t>ゼイリツ</t>
    </rPh>
    <rPh sb="25" eb="26">
      <t>ジョウ</t>
    </rPh>
    <rPh sb="28" eb="30">
      <t>ケイサン</t>
    </rPh>
    <phoneticPr fontId="1"/>
  </si>
  <si>
    <t>①所得割額</t>
    <rPh sb="1" eb="3">
      <t>ショトク</t>
    </rPh>
    <rPh sb="3" eb="4">
      <t>ワリ</t>
    </rPh>
    <rPh sb="4" eb="5">
      <t>ガク</t>
    </rPh>
    <phoneticPr fontId="1"/>
  </si>
  <si>
    <t>②均等割額</t>
    <rPh sb="1" eb="4">
      <t>キントウワリ</t>
    </rPh>
    <rPh sb="4" eb="5">
      <t>ガク</t>
    </rPh>
    <phoneticPr fontId="1"/>
  </si>
  <si>
    <t>③均等割
軽減・減免額</t>
    <rPh sb="1" eb="4">
      <t>キントウワリ</t>
    </rPh>
    <rPh sb="5" eb="7">
      <t>ケイゲン</t>
    </rPh>
    <rPh sb="8" eb="10">
      <t>ゲンメン</t>
    </rPh>
    <rPh sb="10" eb="11">
      <t>ガク</t>
    </rPh>
    <phoneticPr fontId="1"/>
  </si>
  <si>
    <t>④小計
①+②-③</t>
    <rPh sb="1" eb="3">
      <t>ショウケイ</t>
    </rPh>
    <phoneticPr fontId="1"/>
  </si>
  <si>
    <t>⑤世帯合計（④小計の合計）</t>
    <phoneticPr fontId="1"/>
  </si>
  <si>
    <t>-</t>
    <phoneticPr fontId="1"/>
  </si>
  <si>
    <t>⑥限度超過額</t>
    <rPh sb="1" eb="3">
      <t>ゲンド</t>
    </rPh>
    <rPh sb="3" eb="5">
      <t>チョウカ</t>
    </rPh>
    <rPh sb="5" eb="6">
      <t>ガク</t>
    </rPh>
    <phoneticPr fontId="1"/>
  </si>
  <si>
    <t>＝</t>
    <phoneticPr fontId="1"/>
  </si>
  <si>
    <t>⑦医療保険金分合計（⑤-⑥）</t>
    <rPh sb="1" eb="3">
      <t>イリョウ</t>
    </rPh>
    <rPh sb="3" eb="5">
      <t>ホケン</t>
    </rPh>
    <rPh sb="5" eb="6">
      <t>キン</t>
    </rPh>
    <rPh sb="6" eb="7">
      <t>ブン</t>
    </rPh>
    <rPh sb="7" eb="9">
      <t>ゴウケイ</t>
    </rPh>
    <phoneticPr fontId="1"/>
  </si>
  <si>
    <t>⑧所得割額</t>
    <rPh sb="1" eb="3">
      <t>ショトク</t>
    </rPh>
    <rPh sb="3" eb="4">
      <t>ワリ</t>
    </rPh>
    <rPh sb="4" eb="5">
      <t>ガク</t>
    </rPh>
    <phoneticPr fontId="1"/>
  </si>
  <si>
    <t>⑨均等割額</t>
    <rPh sb="1" eb="4">
      <t>キントウワリ</t>
    </rPh>
    <rPh sb="4" eb="5">
      <t>ガク</t>
    </rPh>
    <phoneticPr fontId="1"/>
  </si>
  <si>
    <t>⑩均等割
軽減・減免額</t>
    <rPh sb="1" eb="4">
      <t>キントウワリ</t>
    </rPh>
    <rPh sb="5" eb="7">
      <t>ケイゲン</t>
    </rPh>
    <rPh sb="8" eb="10">
      <t>ゲンメン</t>
    </rPh>
    <rPh sb="10" eb="11">
      <t>ガク</t>
    </rPh>
    <phoneticPr fontId="1"/>
  </si>
  <si>
    <t>⑪小計
⑧+⑨-⑩</t>
    <rPh sb="1" eb="3">
      <t>ショウケイ</t>
    </rPh>
    <phoneticPr fontId="1"/>
  </si>
  <si>
    <t>⑫世帯合計（⑪小計の合計）</t>
    <phoneticPr fontId="1"/>
  </si>
  <si>
    <t>⑬限度超過額</t>
    <rPh sb="1" eb="3">
      <t>ゲンド</t>
    </rPh>
    <rPh sb="3" eb="5">
      <t>チョウカ</t>
    </rPh>
    <rPh sb="5" eb="6">
      <t>ガク</t>
    </rPh>
    <phoneticPr fontId="1"/>
  </si>
  <si>
    <t>⑭後期高齢者支援金分合計（⑫-⑬）</t>
    <rPh sb="1" eb="3">
      <t>コウキ</t>
    </rPh>
    <rPh sb="3" eb="6">
      <t>コウレイシャ</t>
    </rPh>
    <rPh sb="6" eb="8">
      <t>シエン</t>
    </rPh>
    <rPh sb="8" eb="9">
      <t>キン</t>
    </rPh>
    <rPh sb="9" eb="10">
      <t>ブン</t>
    </rPh>
    <rPh sb="10" eb="12">
      <t>ゴウケイ</t>
    </rPh>
    <phoneticPr fontId="1"/>
  </si>
  <si>
    <t>⑯均等割額</t>
    <rPh sb="1" eb="4">
      <t>キントウワリ</t>
    </rPh>
    <rPh sb="4" eb="5">
      <t>ガク</t>
    </rPh>
    <phoneticPr fontId="1"/>
  </si>
  <si>
    <t>⑰均等割
軽減・減免額</t>
    <rPh sb="1" eb="4">
      <t>キントウワリ</t>
    </rPh>
    <rPh sb="5" eb="7">
      <t>ケイゲン</t>
    </rPh>
    <rPh sb="8" eb="10">
      <t>ゲンメン</t>
    </rPh>
    <rPh sb="10" eb="11">
      <t>ガク</t>
    </rPh>
    <phoneticPr fontId="1"/>
  </si>
  <si>
    <t>⑱小計
⑮+⑯-⑰</t>
    <rPh sb="1" eb="3">
      <t>ショウケイ</t>
    </rPh>
    <phoneticPr fontId="1"/>
  </si>
  <si>
    <t>⑲世帯合計（⑱小計の合計）</t>
    <phoneticPr fontId="1"/>
  </si>
  <si>
    <t>⑳限度超過額</t>
    <rPh sb="1" eb="3">
      <t>ゲンド</t>
    </rPh>
    <rPh sb="3" eb="5">
      <t>チョウカ</t>
    </rPh>
    <rPh sb="5" eb="6">
      <t>ガク</t>
    </rPh>
    <phoneticPr fontId="1"/>
  </si>
  <si>
    <t>後期高齢者
支援分</t>
    <rPh sb="0" eb="2">
      <t>コウキ</t>
    </rPh>
    <rPh sb="2" eb="5">
      <t>コウレイシャ</t>
    </rPh>
    <rPh sb="6" eb="8">
      <t>シエン</t>
    </rPh>
    <rPh sb="8" eb="9">
      <t>ブン</t>
    </rPh>
    <phoneticPr fontId="5"/>
  </si>
  <si>
    <t>介護保険分
(40～64歳)</t>
    <rPh sb="0" eb="2">
      <t>カイゴ</t>
    </rPh>
    <rPh sb="2" eb="4">
      <t>ホケン</t>
    </rPh>
    <rPh sb="4" eb="5">
      <t>ブン</t>
    </rPh>
    <rPh sb="12" eb="13">
      <t>サイ</t>
    </rPh>
    <phoneticPr fontId="5"/>
  </si>
  <si>
    <t>低所得者・未就学児等</t>
    <rPh sb="0" eb="1">
      <t>テイ</t>
    </rPh>
    <rPh sb="1" eb="4">
      <t>ショトクシャ</t>
    </rPh>
    <rPh sb="5" eb="8">
      <t>ミシュウガク</t>
    </rPh>
    <rPh sb="8" eb="9">
      <t>ジ</t>
    </rPh>
    <rPh sb="9" eb="10">
      <t>トウ</t>
    </rPh>
    <phoneticPr fontId="1"/>
  </si>
  <si>
    <t>軽減均等割　④</t>
    <rPh sb="2" eb="5">
      <t>キントウワリ</t>
    </rPh>
    <phoneticPr fontId="1"/>
  </si>
  <si>
    <t>注：給与所得計算において、給与収入が850万円以上あり、特別障害者控除又は23歳未満の扶養親族がある場合の調整控除は計算対象外です。</t>
    <rPh sb="0" eb="1">
      <t>チュウ</t>
    </rPh>
    <rPh sb="2" eb="4">
      <t>キュウヨ</t>
    </rPh>
    <rPh sb="4" eb="6">
      <t>ショトク</t>
    </rPh>
    <rPh sb="6" eb="8">
      <t>ケイサン</t>
    </rPh>
    <rPh sb="13" eb="15">
      <t>キュウヨ</t>
    </rPh>
    <rPh sb="15" eb="17">
      <t>シュウニュウ</t>
    </rPh>
    <rPh sb="21" eb="23">
      <t>マンエン</t>
    </rPh>
    <rPh sb="23" eb="25">
      <t>イジョウ</t>
    </rPh>
    <rPh sb="28" eb="30">
      <t>トクベツ</t>
    </rPh>
    <rPh sb="30" eb="33">
      <t>ショウガイシャ</t>
    </rPh>
    <rPh sb="33" eb="35">
      <t>コウジョ</t>
    </rPh>
    <rPh sb="35" eb="36">
      <t>マタ</t>
    </rPh>
    <rPh sb="39" eb="40">
      <t>サイ</t>
    </rPh>
    <rPh sb="40" eb="42">
      <t>ミマン</t>
    </rPh>
    <rPh sb="43" eb="45">
      <t>フヨウ</t>
    </rPh>
    <rPh sb="45" eb="47">
      <t>シンゾク</t>
    </rPh>
    <rPh sb="50" eb="52">
      <t>バアイ</t>
    </rPh>
    <rPh sb="53" eb="55">
      <t>チョウセイ</t>
    </rPh>
    <rPh sb="55" eb="57">
      <t>コウジョ</t>
    </rPh>
    <rPh sb="58" eb="60">
      <t>ケイサン</t>
    </rPh>
    <rPh sb="60" eb="62">
      <t>タイショウ</t>
    </rPh>
    <rPh sb="62" eb="63">
      <t>ガイ</t>
    </rPh>
    <phoneticPr fontId="1"/>
  </si>
  <si>
    <t>※公開用試算書シートから反映</t>
    <rPh sb="1" eb="4">
      <t>コウカイヨウ</t>
    </rPh>
    <rPh sb="4" eb="6">
      <t>シサン</t>
    </rPh>
    <rPh sb="6" eb="7">
      <t>ショ</t>
    </rPh>
    <rPh sb="12" eb="14">
      <t>ハンエイ</t>
    </rPh>
    <phoneticPr fontId="1"/>
  </si>
  <si>
    <t>給与所得計算表</t>
    <rPh sb="0" eb="2">
      <t>キュウヨ</t>
    </rPh>
    <rPh sb="2" eb="4">
      <t>ショトク</t>
    </rPh>
    <rPh sb="4" eb="6">
      <t>ケイサン</t>
    </rPh>
    <rPh sb="6" eb="7">
      <t>ヒョウ</t>
    </rPh>
    <phoneticPr fontId="1"/>
  </si>
  <si>
    <t>公的年金等にかかる雑所得計算表</t>
    <rPh sb="0" eb="2">
      <t>コウテキ</t>
    </rPh>
    <rPh sb="2" eb="4">
      <t>ネンキン</t>
    </rPh>
    <rPh sb="4" eb="5">
      <t>トウ</t>
    </rPh>
    <rPh sb="9" eb="12">
      <t>ザツショトク</t>
    </rPh>
    <rPh sb="12" eb="14">
      <t>ケイサン</t>
    </rPh>
    <rPh sb="14" eb="15">
      <t>ヒョウ</t>
    </rPh>
    <phoneticPr fontId="1"/>
  </si>
  <si>
    <t>軽減判定所得計算表</t>
    <rPh sb="0" eb="2">
      <t>ケイゲン</t>
    </rPh>
    <rPh sb="2" eb="4">
      <t>ハンテイ</t>
    </rPh>
    <rPh sb="4" eb="6">
      <t>ショトク</t>
    </rPh>
    <rPh sb="6" eb="8">
      <t>ケイサン</t>
    </rPh>
    <rPh sb="8" eb="9">
      <t>ヒョウ</t>
    </rPh>
    <phoneticPr fontId="1"/>
  </si>
  <si>
    <t>※65歳以上のかたの年金所得が15万円満たない場合は0円になり、15万円以上の場合は15万円引きます。</t>
    <rPh sb="3" eb="4">
      <t>サイ</t>
    </rPh>
    <rPh sb="4" eb="6">
      <t>イジョウ</t>
    </rPh>
    <rPh sb="10" eb="12">
      <t>ネンキン</t>
    </rPh>
    <rPh sb="12" eb="14">
      <t>ショトク</t>
    </rPh>
    <rPh sb="17" eb="19">
      <t>マンエン</t>
    </rPh>
    <rPh sb="19" eb="20">
      <t>ミ</t>
    </rPh>
    <rPh sb="23" eb="25">
      <t>バアイ</t>
    </rPh>
    <rPh sb="27" eb="28">
      <t>エン</t>
    </rPh>
    <rPh sb="34" eb="36">
      <t>マンエン</t>
    </rPh>
    <rPh sb="36" eb="38">
      <t>イジョウ</t>
    </rPh>
    <rPh sb="39" eb="41">
      <t>バアイ</t>
    </rPh>
    <rPh sb="44" eb="46">
      <t>マンエン</t>
    </rPh>
    <rPh sb="46" eb="47">
      <t>ヒ</t>
    </rPh>
    <phoneticPr fontId="1"/>
  </si>
  <si>
    <t>軽減判定所得と総所得の相違点</t>
    <rPh sb="0" eb="2">
      <t>ケイゲン</t>
    </rPh>
    <rPh sb="2" eb="4">
      <t>ハンテイ</t>
    </rPh>
    <rPh sb="4" eb="6">
      <t>ショトク</t>
    </rPh>
    <rPh sb="7" eb="10">
      <t>ソウショトク</t>
    </rPh>
    <rPh sb="11" eb="14">
      <t>ソウイテン</t>
    </rPh>
    <phoneticPr fontId="2"/>
  </si>
  <si>
    <t>　・事業専従者控除がある方は、控除前の額が軽減判定基準額となります。</t>
  </si>
  <si>
    <t>　・専従者給与がある方は、軽減判定基準額には含みません。</t>
  </si>
  <si>
    <t>　・長期譲渡所得等は、特別控除前の額が軽減判定基準額になります。</t>
  </si>
  <si>
    <t>　・雑損失の繰越控除がある方は、控除後の額が軽減判定基準額になります</t>
  </si>
  <si>
    <t>給与所得・年金所得に対する調整控除</t>
    <rPh sb="0" eb="2">
      <t>キュウヨ</t>
    </rPh>
    <rPh sb="2" eb="4">
      <t>ショトク</t>
    </rPh>
    <rPh sb="5" eb="7">
      <t>ネンキン</t>
    </rPh>
    <rPh sb="7" eb="9">
      <t>ショトク</t>
    </rPh>
    <rPh sb="10" eb="11">
      <t>タイ</t>
    </rPh>
    <rPh sb="13" eb="15">
      <t>チョウセイ</t>
    </rPh>
    <rPh sb="15" eb="17">
      <t>コウジョ</t>
    </rPh>
    <phoneticPr fontId="1"/>
  </si>
  <si>
    <t>※公開用試算書シート・給与所得シートから反映</t>
    <rPh sb="1" eb="4">
      <t>コウカイヨウ</t>
    </rPh>
    <rPh sb="4" eb="6">
      <t>シサン</t>
    </rPh>
    <rPh sb="6" eb="7">
      <t>ショ</t>
    </rPh>
    <rPh sb="11" eb="13">
      <t>キュウヨ</t>
    </rPh>
    <rPh sb="13" eb="15">
      <t>ショトク</t>
    </rPh>
    <rPh sb="20" eb="22">
      <t>ハンエイ</t>
    </rPh>
    <phoneticPr fontId="1"/>
  </si>
  <si>
    <t>注：本シートでの軽減判定は、専従者給与、専従者控除、繰越損失、譲渡所得の特別控除、土地の収用等がある場合は正しく判定できません。</t>
    <rPh sb="0" eb="1">
      <t>チュウ</t>
    </rPh>
    <rPh sb="2" eb="3">
      <t>ホン</t>
    </rPh>
    <rPh sb="8" eb="10">
      <t>ケイゲン</t>
    </rPh>
    <rPh sb="10" eb="12">
      <t>ハンテイ</t>
    </rPh>
    <rPh sb="14" eb="17">
      <t>センジュウシャ</t>
    </rPh>
    <rPh sb="17" eb="19">
      <t>キュウヨ</t>
    </rPh>
    <rPh sb="20" eb="23">
      <t>センジュウシャ</t>
    </rPh>
    <rPh sb="23" eb="25">
      <t>コウジョ</t>
    </rPh>
    <rPh sb="26" eb="28">
      <t>クリコシ</t>
    </rPh>
    <rPh sb="28" eb="30">
      <t>ソンシツ</t>
    </rPh>
    <rPh sb="31" eb="33">
      <t>ジョウト</t>
    </rPh>
    <rPh sb="33" eb="35">
      <t>ショトク</t>
    </rPh>
    <rPh sb="36" eb="38">
      <t>トクベツ</t>
    </rPh>
    <rPh sb="38" eb="40">
      <t>コウジョ</t>
    </rPh>
    <rPh sb="41" eb="43">
      <t>トチ</t>
    </rPh>
    <rPh sb="44" eb="46">
      <t>シュウヨウ</t>
    </rPh>
    <rPh sb="46" eb="47">
      <t>トウ</t>
    </rPh>
    <rPh sb="50" eb="52">
      <t>バアイ</t>
    </rPh>
    <rPh sb="53" eb="54">
      <t>タダ</t>
    </rPh>
    <rPh sb="56" eb="58">
      <t>ハンテイ</t>
    </rPh>
    <phoneticPr fontId="1"/>
  </si>
  <si>
    <t>軽減判定は世帯主、被保険者及び特定同一世帯所属者で判定します。</t>
    <rPh sb="0" eb="2">
      <t>ケイゲン</t>
    </rPh>
    <rPh sb="2" eb="4">
      <t>ハンテイ</t>
    </rPh>
    <rPh sb="5" eb="8">
      <t>セタイヌシ</t>
    </rPh>
    <rPh sb="9" eb="13">
      <t>ヒホケンシャ</t>
    </rPh>
    <rPh sb="13" eb="14">
      <t>オヨ</t>
    </rPh>
    <rPh sb="15" eb="17">
      <t>トクテイ</t>
    </rPh>
    <rPh sb="17" eb="19">
      <t>ドウイツ</t>
    </rPh>
    <rPh sb="19" eb="21">
      <t>セタイ</t>
    </rPh>
    <rPh sb="21" eb="23">
      <t>ショゾク</t>
    </rPh>
    <rPh sb="23" eb="24">
      <t>シャ</t>
    </rPh>
    <rPh sb="25" eb="27">
      <t>ハンテイ</t>
    </rPh>
    <phoneticPr fontId="1"/>
  </si>
  <si>
    <r>
      <t>※世帯主が社保等に加入している場合は</t>
    </r>
    <r>
      <rPr>
        <b/>
        <sz val="10"/>
        <color rgb="FFFF0000"/>
        <rFont val="ＭＳ Ｐ明朝"/>
        <family val="1"/>
        <charset val="128"/>
      </rPr>
      <t>『擬制世帯主』、</t>
    </r>
    <r>
      <rPr>
        <sz val="10"/>
        <color rgb="FFFF0000"/>
        <rFont val="ＭＳ Ｐ明朝"/>
        <family val="1"/>
        <charset val="128"/>
      </rPr>
      <t>国保から後期に移行したあとも同一世帯に存在する場合は</t>
    </r>
    <r>
      <rPr>
        <b/>
        <sz val="10"/>
        <color rgb="FFFF0000"/>
        <rFont val="ＭＳ Ｐ明朝"/>
        <family val="1"/>
        <charset val="128"/>
      </rPr>
      <t>『擬制世帯主（特定同一）』</t>
    </r>
    <r>
      <rPr>
        <sz val="10"/>
        <color rgb="FFFF0000"/>
        <rFont val="ＭＳ Ｐ明朝"/>
        <family val="1"/>
        <charset val="128"/>
      </rPr>
      <t>を選んでください。</t>
    </r>
    <rPh sb="1" eb="4">
      <t>セタイヌシ</t>
    </rPh>
    <rPh sb="5" eb="6">
      <t>シャ</t>
    </rPh>
    <rPh sb="7" eb="8">
      <t>トウ</t>
    </rPh>
    <rPh sb="9" eb="11">
      <t>カニュウ</t>
    </rPh>
    <rPh sb="15" eb="17">
      <t>バアイ</t>
    </rPh>
    <rPh sb="19" eb="21">
      <t>ギセイ</t>
    </rPh>
    <rPh sb="21" eb="24">
      <t>セタイヌシ</t>
    </rPh>
    <rPh sb="26" eb="28">
      <t>コクホ</t>
    </rPh>
    <rPh sb="30" eb="32">
      <t>コウキ</t>
    </rPh>
    <rPh sb="33" eb="35">
      <t>イコウ</t>
    </rPh>
    <rPh sb="40" eb="42">
      <t>ドウイツ</t>
    </rPh>
    <rPh sb="42" eb="44">
      <t>セタイ</t>
    </rPh>
    <rPh sb="45" eb="47">
      <t>ソンザイ</t>
    </rPh>
    <rPh sb="49" eb="51">
      <t>バアイ</t>
    </rPh>
    <rPh sb="53" eb="55">
      <t>ギセイ</t>
    </rPh>
    <rPh sb="55" eb="58">
      <t>セタイヌシ</t>
    </rPh>
    <rPh sb="59" eb="61">
      <t>トクテイ</t>
    </rPh>
    <rPh sb="61" eb="63">
      <t>ドウイツ</t>
    </rPh>
    <rPh sb="66" eb="67">
      <t>エラ</t>
    </rPh>
    <phoneticPr fontId="1"/>
  </si>
  <si>
    <r>
      <t>※</t>
    </r>
    <r>
      <rPr>
        <b/>
        <sz val="10"/>
        <color rgb="FFFF0000"/>
        <rFont val="ＭＳ Ｐ明朝"/>
        <family val="1"/>
        <charset val="128"/>
      </rPr>
      <t>『非自発』</t>
    </r>
    <r>
      <rPr>
        <sz val="10"/>
        <color rgb="FFFF0000"/>
        <rFont val="ＭＳ Ｐ明朝"/>
        <family val="1"/>
        <charset val="128"/>
      </rPr>
      <t>は雇用保険受給資格者証により判断します。</t>
    </r>
    <r>
      <rPr>
        <b/>
        <sz val="10"/>
        <color rgb="FFFF0000"/>
        <rFont val="ＭＳ Ｐ明朝"/>
        <family val="1"/>
        <charset val="128"/>
      </rPr>
      <t>『社離旧扶』</t>
    </r>
    <r>
      <rPr>
        <sz val="10"/>
        <color rgb="FFFF0000"/>
        <rFont val="ＭＳ Ｐ明朝"/>
        <family val="1"/>
        <charset val="128"/>
      </rPr>
      <t>は世帯主が社保から後期に移行したときに、被扶養者が65歳以上で国保加入の場合に該当します。</t>
    </r>
    <rPh sb="2" eb="3">
      <t>ヒ</t>
    </rPh>
    <rPh sb="3" eb="5">
      <t>ジハツ</t>
    </rPh>
    <rPh sb="7" eb="9">
      <t>コヨウ</t>
    </rPh>
    <rPh sb="9" eb="11">
      <t>ホケン</t>
    </rPh>
    <rPh sb="11" eb="13">
      <t>ジュキュウ</t>
    </rPh>
    <rPh sb="13" eb="16">
      <t>シカクシャ</t>
    </rPh>
    <rPh sb="16" eb="17">
      <t>ショウ</t>
    </rPh>
    <rPh sb="20" eb="22">
      <t>ハンダン</t>
    </rPh>
    <rPh sb="27" eb="28">
      <t>シャ</t>
    </rPh>
    <rPh sb="28" eb="29">
      <t>リ</t>
    </rPh>
    <rPh sb="29" eb="30">
      <t>キュウ</t>
    </rPh>
    <rPh sb="30" eb="31">
      <t>フ</t>
    </rPh>
    <rPh sb="33" eb="36">
      <t>セタイヌシ</t>
    </rPh>
    <rPh sb="37" eb="38">
      <t>シャ</t>
    </rPh>
    <rPh sb="41" eb="43">
      <t>コウキ</t>
    </rPh>
    <rPh sb="44" eb="46">
      <t>イコウ</t>
    </rPh>
    <rPh sb="52" eb="56">
      <t>ヒフヨウシャ</t>
    </rPh>
    <rPh sb="59" eb="62">
      <t>サイイジョウ</t>
    </rPh>
    <rPh sb="63" eb="65">
      <t>コクホ</t>
    </rPh>
    <rPh sb="65" eb="67">
      <t>カニュウ</t>
    </rPh>
    <rPh sb="68" eb="70">
      <t>バアイ</t>
    </rPh>
    <rPh sb="71" eb="73">
      <t>ガイトウ</t>
    </rPh>
    <phoneticPr fontId="1"/>
  </si>
  <si>
    <r>
      <t>※</t>
    </r>
    <r>
      <rPr>
        <b/>
        <sz val="10"/>
        <color rgb="FFFF0000"/>
        <rFont val="ＭＳ Ｐ明朝"/>
        <family val="1"/>
        <charset val="128"/>
      </rPr>
      <t>『特定同一世帯所属者』</t>
    </r>
    <r>
      <rPr>
        <sz val="10"/>
        <color rgb="FFFF0000"/>
        <rFont val="ＭＳ Ｐ明朝"/>
        <family val="1"/>
        <charset val="128"/>
      </rPr>
      <t>は、被保険者が国保から後期に移行したあとも同一世帯に存在する場合に選んでください。（軽減判定に影響します）</t>
    </r>
    <rPh sb="2" eb="4">
      <t>トクテイ</t>
    </rPh>
    <rPh sb="4" eb="6">
      <t>ドウイツ</t>
    </rPh>
    <rPh sb="6" eb="8">
      <t>セタイ</t>
    </rPh>
    <rPh sb="8" eb="10">
      <t>ショゾク</t>
    </rPh>
    <rPh sb="10" eb="11">
      <t>シャ</t>
    </rPh>
    <rPh sb="14" eb="18">
      <t>ヒホケンシャ</t>
    </rPh>
    <rPh sb="19" eb="21">
      <t>コクホ</t>
    </rPh>
    <rPh sb="23" eb="25">
      <t>コウキ</t>
    </rPh>
    <rPh sb="26" eb="28">
      <t>イコウ</t>
    </rPh>
    <rPh sb="33" eb="35">
      <t>ドウイツ</t>
    </rPh>
    <rPh sb="35" eb="37">
      <t>セタイ</t>
    </rPh>
    <rPh sb="38" eb="40">
      <t>ソンザイ</t>
    </rPh>
    <rPh sb="42" eb="44">
      <t>バアイ</t>
    </rPh>
    <rPh sb="45" eb="46">
      <t>エラ</t>
    </rPh>
    <rPh sb="54" eb="56">
      <t>ケイゲン</t>
    </rPh>
    <rPh sb="56" eb="58">
      <t>ハンテイ</t>
    </rPh>
    <rPh sb="59" eb="61">
      <t>エイキョウ</t>
    </rPh>
    <phoneticPr fontId="1"/>
  </si>
  <si>
    <r>
      <t>年齢は賦課期日現在で計算しています。（</t>
    </r>
    <r>
      <rPr>
        <sz val="9"/>
        <color rgb="FFFF0000"/>
        <rFont val="ＭＳ Ｐ明朝"/>
        <family val="1"/>
        <charset val="128"/>
      </rPr>
      <t>※生年月日は</t>
    </r>
    <r>
      <rPr>
        <b/>
        <sz val="9"/>
        <color rgb="FFFF0000"/>
        <rFont val="ＭＳ Ｐ明朝"/>
        <family val="1"/>
        <charset val="128"/>
      </rPr>
      <t>『yyyy/mm/dd』</t>
    </r>
    <r>
      <rPr>
        <sz val="9"/>
        <color rgb="FFFF0000"/>
        <rFont val="ＭＳ Ｐ明朝"/>
        <family val="1"/>
        <charset val="128"/>
      </rPr>
      <t>の形で入力してください。</t>
    </r>
    <r>
      <rPr>
        <sz val="9"/>
        <rFont val="ＭＳ Ｐ明朝"/>
        <family val="1"/>
        <charset val="128"/>
      </rPr>
      <t>）</t>
    </r>
    <rPh sb="0" eb="2">
      <t>ネンレイ</t>
    </rPh>
    <rPh sb="3" eb="5">
      <t>フカ</t>
    </rPh>
    <rPh sb="5" eb="7">
      <t>キジツ</t>
    </rPh>
    <rPh sb="7" eb="9">
      <t>ゲンザイ</t>
    </rPh>
    <rPh sb="10" eb="12">
      <t>ケイサン</t>
    </rPh>
    <phoneticPr fontId="1"/>
  </si>
  <si>
    <t>被保険者数</t>
    <rPh sb="0" eb="4">
      <t>ヒホケンシャ</t>
    </rPh>
    <rPh sb="4" eb="5">
      <t>スウ</t>
    </rPh>
    <phoneticPr fontId="1"/>
  </si>
  <si>
    <t>給与所得者数</t>
    <rPh sb="0" eb="2">
      <t>キュウヨ</t>
    </rPh>
    <rPh sb="2" eb="4">
      <t>ショトク</t>
    </rPh>
    <rPh sb="4" eb="5">
      <t>シャ</t>
    </rPh>
    <rPh sb="5" eb="6">
      <t>スウ</t>
    </rPh>
    <phoneticPr fontId="1"/>
  </si>
  <si>
    <t>（月割計算</t>
    <rPh sb="1" eb="2">
      <t>ツキ</t>
    </rPh>
    <rPh sb="2" eb="3">
      <t>ワリ</t>
    </rPh>
    <rPh sb="3" eb="5">
      <t>ケイサン</t>
    </rPh>
    <phoneticPr fontId="1"/>
  </si>
  <si>
    <t>）</t>
    <phoneticPr fontId="1"/>
  </si>
  <si>
    <t>子ども分</t>
    <rPh sb="0" eb="1">
      <t>コ</t>
    </rPh>
    <rPh sb="3" eb="4">
      <t>ブン</t>
    </rPh>
    <phoneticPr fontId="1"/>
  </si>
  <si>
    <t>子ども</t>
    <rPh sb="0" eb="1">
      <t>コ</t>
    </rPh>
    <phoneticPr fontId="1"/>
  </si>
  <si>
    <t>子ども判定</t>
    <rPh sb="0" eb="1">
      <t>コ</t>
    </rPh>
    <phoneticPr fontId="1"/>
  </si>
  <si>
    <t>18歳に達する日以降の最初の3月31日</t>
    <phoneticPr fontId="1"/>
  </si>
  <si>
    <t>⑮所得割額</t>
    <rPh sb="1" eb="3">
      <t>ショトク</t>
    </rPh>
    <rPh sb="3" eb="4">
      <t>ワリ</t>
    </rPh>
    <rPh sb="4" eb="5">
      <t>ガク</t>
    </rPh>
    <phoneticPr fontId="1"/>
  </si>
  <si>
    <t>賦課期日(算定基準日)</t>
    <rPh sb="0" eb="2">
      <t>フカ</t>
    </rPh>
    <rPh sb="2" eb="4">
      <t>キジツ</t>
    </rPh>
    <rPh sb="5" eb="10">
      <t>サンテイキジュンビ</t>
    </rPh>
    <phoneticPr fontId="1"/>
  </si>
  <si>
    <t>㉒所得割額</t>
    <rPh sb="1" eb="3">
      <t>ショトク</t>
    </rPh>
    <rPh sb="3" eb="4">
      <t>ワリ</t>
    </rPh>
    <rPh sb="4" eb="5">
      <t>ガク</t>
    </rPh>
    <phoneticPr fontId="1"/>
  </si>
  <si>
    <t>㉓均等割額</t>
    <rPh sb="1" eb="4">
      <t>キントウワリ</t>
    </rPh>
    <rPh sb="4" eb="5">
      <t>ガク</t>
    </rPh>
    <phoneticPr fontId="1"/>
  </si>
  <si>
    <t>㉔均等割
軽減・減免額</t>
    <rPh sb="1" eb="4">
      <t>キントウワリ</t>
    </rPh>
    <rPh sb="5" eb="7">
      <t>ケイゲン</t>
    </rPh>
    <rPh sb="8" eb="10">
      <t>ゲンメン</t>
    </rPh>
    <rPh sb="10" eb="11">
      <t>ガク</t>
    </rPh>
    <phoneticPr fontId="1"/>
  </si>
  <si>
    <t>㉕小計
㉒+㉓-㉔</t>
    <rPh sb="1" eb="3">
      <t>ショウケイ</t>
    </rPh>
    <phoneticPr fontId="1"/>
  </si>
  <si>
    <t>㉖世帯合計（㉕小計の合計）</t>
    <phoneticPr fontId="1"/>
  </si>
  <si>
    <t>㉗限度超過額</t>
    <rPh sb="1" eb="3">
      <t>ゲンド</t>
    </rPh>
    <rPh sb="3" eb="5">
      <t>チョウカ</t>
    </rPh>
    <rPh sb="5" eb="6">
      <t>ガク</t>
    </rPh>
    <phoneticPr fontId="1"/>
  </si>
  <si>
    <t>※⑦、⑭、㉑、㉘はそれぞれ100円未満切り捨て</t>
    <phoneticPr fontId="1"/>
  </si>
  <si>
    <t>㉙国民健康保険税年税額　（⑦+⑭+㉑+㉘）</t>
    <rPh sb="1" eb="3">
      <t>コクミン</t>
    </rPh>
    <rPh sb="3" eb="5">
      <t>ケンコウ</t>
    </rPh>
    <rPh sb="5" eb="7">
      <t>ホケン</t>
    </rPh>
    <rPh sb="7" eb="8">
      <t>ゼイ</t>
    </rPh>
    <rPh sb="8" eb="11">
      <t>ネンゼイガク</t>
    </rPh>
    <phoneticPr fontId="1"/>
  </si>
  <si>
    <t>※国保加入期間が12か月未満の場合は、加入月数に応じて計算するので、㉙÷12×加入月数が年税額になります。</t>
    <rPh sb="1" eb="3">
      <t>コクホ</t>
    </rPh>
    <rPh sb="3" eb="5">
      <t>カニュウ</t>
    </rPh>
    <rPh sb="5" eb="7">
      <t>キカン</t>
    </rPh>
    <rPh sb="11" eb="12">
      <t>ゲツ</t>
    </rPh>
    <rPh sb="12" eb="14">
      <t>ミマン</t>
    </rPh>
    <rPh sb="15" eb="17">
      <t>バアイ</t>
    </rPh>
    <rPh sb="19" eb="21">
      <t>カニュウ</t>
    </rPh>
    <rPh sb="21" eb="22">
      <t>ツキ</t>
    </rPh>
    <rPh sb="22" eb="23">
      <t>スウ</t>
    </rPh>
    <rPh sb="24" eb="25">
      <t>オウ</t>
    </rPh>
    <rPh sb="27" eb="29">
      <t>ケイサン</t>
    </rPh>
    <rPh sb="39" eb="41">
      <t>カニュウ</t>
    </rPh>
    <rPh sb="41" eb="42">
      <t>ツキ</t>
    </rPh>
    <rPh sb="42" eb="43">
      <t>スウ</t>
    </rPh>
    <rPh sb="44" eb="47">
      <t>ネンゼイガク</t>
    </rPh>
    <phoneticPr fontId="1"/>
  </si>
  <si>
    <t>令和8年度　国民健康保険税試算書（簡易計算）</t>
    <rPh sb="0" eb="2">
      <t>レイワ</t>
    </rPh>
    <rPh sb="3" eb="5">
      <t>ネンド</t>
    </rPh>
    <rPh sb="6" eb="8">
      <t>コクミン</t>
    </rPh>
    <rPh sb="8" eb="10">
      <t>ケンコウ</t>
    </rPh>
    <rPh sb="10" eb="12">
      <t>ホケン</t>
    </rPh>
    <rPh sb="12" eb="13">
      <t>ゼイ</t>
    </rPh>
    <rPh sb="13" eb="15">
      <t>シサン</t>
    </rPh>
    <rPh sb="15" eb="16">
      <t>ショ</t>
    </rPh>
    <rPh sb="17" eb="19">
      <t>カンイ</t>
    </rPh>
    <rPh sb="19" eb="21">
      <t>ケイサン</t>
    </rPh>
    <phoneticPr fontId="1"/>
  </si>
  <si>
    <t>年税額</t>
    <rPh sb="0" eb="3">
      <t>ネンゼイガク</t>
    </rPh>
    <phoneticPr fontId="1"/>
  </si>
  <si>
    <t>㉑介護納付金分合計（⑲-⑳）</t>
    <rPh sb="1" eb="3">
      <t>カイゴ</t>
    </rPh>
    <rPh sb="3" eb="6">
      <t>ノウフキン</t>
    </rPh>
    <rPh sb="6" eb="7">
      <t>ブン</t>
    </rPh>
    <rPh sb="7" eb="9">
      <t>ゴウケイ</t>
    </rPh>
    <phoneticPr fontId="1"/>
  </si>
  <si>
    <t>㉘子ども子育て支援金分合計（㉖-㉗）</t>
    <rPh sb="1" eb="2">
      <t>コ</t>
    </rPh>
    <rPh sb="4" eb="6">
      <t>コソダ</t>
    </rPh>
    <rPh sb="7" eb="10">
      <t>シエンキン</t>
    </rPh>
    <rPh sb="10" eb="11">
      <t>ブン</t>
    </rPh>
    <rPh sb="11" eb="13">
      <t>ゴウケイ</t>
    </rPh>
    <phoneticPr fontId="1"/>
  </si>
  <si>
    <t>子ども子育て支援金分※子ども子育て支援金は18歳に達する日以後の最初の3月31日以前までは10割軽減の措置を講じます。</t>
    <rPh sb="0" eb="1">
      <t>コ</t>
    </rPh>
    <rPh sb="3" eb="5">
      <t>コソダ</t>
    </rPh>
    <rPh sb="6" eb="9">
      <t>シエンキン</t>
    </rPh>
    <rPh sb="9" eb="10">
      <t>ブン</t>
    </rPh>
    <phoneticPr fontId="1"/>
  </si>
  <si>
    <t>子ども子育て分</t>
    <rPh sb="0" eb="1">
      <t>コ</t>
    </rPh>
    <rPh sb="3" eb="5">
      <t>コソダ</t>
    </rPh>
    <rPh sb="6" eb="7">
      <t>ブン</t>
    </rPh>
    <phoneticPr fontId="5"/>
  </si>
  <si>
    <t>税率改正、および子ども子育て支援金が新たに課税される予定です。
年税額は正式確定前であるため、変更になることもありますのでご了承ください。</t>
    <rPh sb="0" eb="4">
      <t>ゼイリツカイセイ</t>
    </rPh>
    <rPh sb="8" eb="9">
      <t>コ</t>
    </rPh>
    <rPh sb="11" eb="13">
      <t>コソダ</t>
    </rPh>
    <rPh sb="14" eb="17">
      <t>シエンキン</t>
    </rPh>
    <rPh sb="18" eb="19">
      <t>アラ</t>
    </rPh>
    <rPh sb="21" eb="23">
      <t>カゼイ</t>
    </rPh>
    <rPh sb="26" eb="28">
      <t>ヨテイ</t>
    </rPh>
    <rPh sb="32" eb="35">
      <t>ネンゼイガク</t>
    </rPh>
    <rPh sb="36" eb="40">
      <t>セイシキカクテイ</t>
    </rPh>
    <rPh sb="40" eb="41">
      <t>マエ</t>
    </rPh>
    <rPh sb="47" eb="49">
      <t>ヘンコウ</t>
    </rPh>
    <rPh sb="62" eb="64">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</si>
</sst>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割&quot;"/>
    <numFmt numFmtId="177" formatCode="#,##0&quot;才&quot;"/>
    <numFmt numFmtId="178" formatCode="[$-411]ge\.m\.d;@"/>
    <numFmt numFmtId="179" formatCode="0.0%"/>
    <numFmt numFmtId="180" formatCode="#,##0&quot;円 &quot;"/>
    <numFmt numFmtId="181" formatCode="#,##0&quot;円&quot;"/>
    <numFmt numFmtId="182" formatCode="#,##0&quot;円+&quot;"/>
    <numFmt numFmtId="183" formatCode="#,##0&quot;歳以下&quot;"/>
    <numFmt numFmtId="184" formatCode="#,##0&quot;か月&quot;"/>
    <numFmt numFmtId="185" formatCode="#,##0&quot;歳以上&quot;"/>
    <numFmt numFmtId="186" formatCode="#,##0&quot;円×&quot;"/>
    <numFmt numFmtId="187" formatCode="#,##0&quot;割軽減&quot;"/>
    <numFmt numFmtId="188" formatCode="#,##0;[Red]\-#,##0&quot;円&quot;"/>
    <numFmt numFmtId="189" formatCode="#,##0&quot;歳&quot;"/>
    <numFmt numFmtId="190" formatCode="&quot;(&quot;#,##0&quot;円)&quot;"/>
    <numFmt numFmtId="191" formatCode="&quot;（&quot;#,##0&quot;か月分）&quot;"/>
  </numFmts>
  <fonts count="23">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8"/>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b/>
      <sz val="11"/>
      <color theme="1"/>
      <name val="ＭＳ Ｐ明朝"/>
      <family val="1"/>
      <charset val="128"/>
    </font>
    <font>
      <b/>
      <sz val="12"/>
      <color theme="1"/>
      <name val="ＭＳ Ｐ明朝"/>
      <family val="1"/>
      <charset val="128"/>
    </font>
    <font>
      <sz val="10"/>
      <color rgb="FFFF0000"/>
      <name val="ＭＳ Ｐ明朝"/>
      <family val="1"/>
      <charset val="128"/>
    </font>
    <font>
      <b/>
      <sz val="10"/>
      <color rgb="FFFF0000"/>
      <name val="ＭＳ Ｐ明朝"/>
      <family val="1"/>
      <charset val="128"/>
    </font>
    <font>
      <b/>
      <sz val="14"/>
      <color theme="1"/>
      <name val="ＭＳ Ｐ明朝"/>
      <family val="1"/>
      <charset val="128"/>
    </font>
    <font>
      <sz val="9"/>
      <name val="ＭＳ Ｐ明朝"/>
      <family val="1"/>
      <charset val="128"/>
    </font>
    <font>
      <sz val="9"/>
      <color rgb="FFFF0000"/>
      <name val="ＭＳ Ｐ明朝"/>
      <family val="1"/>
      <charset val="128"/>
    </font>
    <font>
      <b/>
      <sz val="9"/>
      <color rgb="FFFF0000"/>
      <name val="ＭＳ Ｐ明朝"/>
      <family val="1"/>
      <charset val="128"/>
    </font>
    <font>
      <sz val="16"/>
      <color theme="1"/>
      <name val="ＭＳ Ｐ明朝"/>
      <family val="1"/>
      <charset val="128"/>
    </font>
    <font>
      <sz val="11"/>
      <color theme="1"/>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bottom/>
      <diagonal/>
    </border>
    <border>
      <left style="thick">
        <color indexed="64"/>
      </left>
      <right/>
      <top/>
      <bottom/>
      <diagonal/>
    </border>
    <border>
      <left/>
      <right style="thin">
        <color indexed="64"/>
      </right>
      <top style="thick">
        <color indexed="64"/>
      </top>
      <bottom style="medium">
        <color indexed="64"/>
      </bottom>
      <diagonal/>
    </border>
  </borders>
  <cellStyleXfs count="6">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316">
    <xf numFmtId="0" fontId="0" fillId="0" borderId="0" xfId="0">
      <alignment vertical="center"/>
    </xf>
    <xf numFmtId="0" fontId="0" fillId="0" borderId="1" xfId="0" applyBorder="1">
      <alignment vertical="center"/>
    </xf>
    <xf numFmtId="38" fontId="0" fillId="0" borderId="0" xfId="2" applyFont="1">
      <alignment vertical="center"/>
    </xf>
    <xf numFmtId="0" fontId="0" fillId="0" borderId="0" xfId="0"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vertical="center" wrapText="1"/>
    </xf>
    <xf numFmtId="38" fontId="0" fillId="2" borderId="0" xfId="2" applyFont="1" applyFill="1" applyAlignment="1">
      <alignment vertical="center"/>
    </xf>
    <xf numFmtId="0" fontId="0" fillId="0" borderId="1" xfId="0" applyBorder="1" applyAlignment="1">
      <alignment horizontal="center" vertical="center"/>
    </xf>
    <xf numFmtId="38" fontId="0" fillId="0" borderId="1" xfId="2" applyFont="1" applyBorder="1">
      <alignment vertical="center"/>
    </xf>
    <xf numFmtId="9" fontId="0" fillId="0" borderId="0" xfId="1" applyFont="1">
      <alignment vertical="center"/>
    </xf>
    <xf numFmtId="38" fontId="0" fillId="0" borderId="11" xfId="2" applyFont="1" applyBorder="1" applyAlignment="1">
      <alignment horizontal="right" vertical="center"/>
    </xf>
    <xf numFmtId="183" fontId="0" fillId="2" borderId="1" xfId="0" applyNumberFormat="1" applyFill="1" applyBorder="1">
      <alignment vertical="center"/>
    </xf>
    <xf numFmtId="185" fontId="0" fillId="2" borderId="1" xfId="0" applyNumberFormat="1" applyFill="1" applyBorder="1">
      <alignment vertical="center"/>
    </xf>
    <xf numFmtId="14" fontId="0" fillId="0" borderId="1" xfId="0" applyNumberFormat="1" applyBorder="1">
      <alignment vertical="center"/>
    </xf>
    <xf numFmtId="38" fontId="0" fillId="2" borderId="10" xfId="2" applyFont="1" applyFill="1" applyBorder="1" applyAlignment="1">
      <alignment vertical="center"/>
    </xf>
    <xf numFmtId="0" fontId="0" fillId="0" borderId="3" xfId="0" applyBorder="1" applyAlignment="1">
      <alignment vertical="center"/>
    </xf>
    <xf numFmtId="9" fontId="0" fillId="0" borderId="1" xfId="1" applyFont="1" applyBorder="1">
      <alignment vertical="center"/>
    </xf>
    <xf numFmtId="0" fontId="7" fillId="0" borderId="0" xfId="3"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38" fontId="0" fillId="0" borderId="11" xfId="2" applyFont="1" applyBorder="1" applyAlignment="1">
      <alignment horizontal="right" vertical="center"/>
    </xf>
    <xf numFmtId="0" fontId="0" fillId="0" borderId="1" xfId="0" applyBorder="1" applyAlignment="1">
      <alignment horizontal="center" vertical="center"/>
    </xf>
    <xf numFmtId="0" fontId="8" fillId="0" borderId="0" xfId="0" applyFont="1" applyAlignment="1">
      <alignment vertical="center"/>
    </xf>
    <xf numFmtId="0" fontId="8" fillId="3" borderId="0" xfId="0" applyFont="1" applyFill="1" applyAlignment="1">
      <alignment vertical="center"/>
    </xf>
    <xf numFmtId="0" fontId="9" fillId="3" borderId="0" xfId="0" applyFont="1" applyFill="1">
      <alignment vertical="center"/>
    </xf>
    <xf numFmtId="38" fontId="9" fillId="3" borderId="0" xfId="2" applyFont="1" applyFill="1">
      <alignment vertical="center"/>
    </xf>
    <xf numFmtId="0" fontId="9" fillId="3" borderId="0" xfId="0" applyFont="1" applyFill="1" applyAlignment="1">
      <alignment horizontal="center" vertical="center"/>
    </xf>
    <xf numFmtId="0" fontId="9"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181" fontId="4" fillId="0" borderId="0" xfId="3" applyNumberFormat="1" applyFont="1" applyFill="1" applyBorder="1" applyAlignment="1" applyProtection="1">
      <alignment vertical="center"/>
      <protection locked="0"/>
    </xf>
    <xf numFmtId="176" fontId="9" fillId="0" borderId="0" xfId="0" applyNumberFormat="1" applyFont="1" applyBorder="1" applyAlignment="1">
      <alignment horizontal="center" vertical="center"/>
    </xf>
    <xf numFmtId="176" fontId="9" fillId="3" borderId="0" xfId="0" applyNumberFormat="1" applyFont="1" applyFill="1" applyBorder="1" applyAlignment="1">
      <alignment horizontal="center" vertical="center"/>
    </xf>
    <xf numFmtId="14" fontId="9" fillId="3" borderId="0" xfId="0" applyNumberFormat="1" applyFont="1" applyFill="1" applyAlignment="1">
      <alignment horizontal="center" vertical="center"/>
    </xf>
    <xf numFmtId="0" fontId="9" fillId="3" borderId="1" xfId="0" applyFont="1" applyFill="1" applyBorder="1" applyAlignment="1">
      <alignment horizontal="center" vertical="center"/>
    </xf>
    <xf numFmtId="177" fontId="9" fillId="3" borderId="0" xfId="0" applyNumberFormat="1" applyFont="1" applyFill="1">
      <alignment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3" borderId="1" xfId="0" applyFont="1" applyFill="1" applyBorder="1" applyAlignment="1">
      <alignment horizontal="center" vertical="center" shrinkToFit="1"/>
    </xf>
    <xf numFmtId="0" fontId="9" fillId="3" borderId="7" xfId="0" applyFont="1" applyFill="1" applyBorder="1" applyAlignment="1">
      <alignment horizontal="center" vertical="center"/>
    </xf>
    <xf numFmtId="0" fontId="9" fillId="3" borderId="0" xfId="0" applyFont="1" applyFill="1" applyAlignment="1">
      <alignment vertical="center" wrapText="1"/>
    </xf>
    <xf numFmtId="0" fontId="10" fillId="3" borderId="0" xfId="0" applyFont="1" applyFill="1" applyAlignment="1">
      <alignment vertical="center" wrapText="1"/>
    </xf>
    <xf numFmtId="0" fontId="11" fillId="3" borderId="0" xfId="0" applyFont="1" applyFill="1" applyAlignment="1">
      <alignment horizontal="center" vertical="center" wrapText="1"/>
    </xf>
    <xf numFmtId="38" fontId="9" fillId="0" borderId="6" xfId="2" applyFont="1" applyBorder="1" applyAlignment="1">
      <alignment horizontal="right" vertical="center"/>
    </xf>
    <xf numFmtId="38" fontId="9" fillId="3" borderId="1" xfId="2" applyFont="1" applyFill="1" applyBorder="1" applyAlignment="1">
      <alignment horizontal="right" vertical="center"/>
    </xf>
    <xf numFmtId="38" fontId="9" fillId="3" borderId="7" xfId="2" applyFont="1" applyFill="1" applyBorder="1" applyAlignment="1">
      <alignment horizontal="right" vertical="center"/>
    </xf>
    <xf numFmtId="38" fontId="9" fillId="3" borderId="0" xfId="0" applyNumberFormat="1" applyFont="1" applyFill="1">
      <alignment vertical="center"/>
    </xf>
    <xf numFmtId="0" fontId="9" fillId="0" borderId="11" xfId="0" applyFont="1" applyBorder="1">
      <alignment vertical="center"/>
    </xf>
    <xf numFmtId="38" fontId="9" fillId="0" borderId="11" xfId="2" applyFont="1" applyBorder="1" applyAlignment="1">
      <alignment vertical="center"/>
    </xf>
    <xf numFmtId="38" fontId="9" fillId="0" borderId="0" xfId="2" applyFont="1" applyBorder="1" applyAlignment="1">
      <alignment horizontal="right" vertical="center"/>
    </xf>
    <xf numFmtId="38" fontId="9" fillId="3" borderId="0" xfId="2" applyFont="1" applyFill="1" applyBorder="1" applyAlignment="1">
      <alignment horizontal="right" vertical="center"/>
    </xf>
    <xf numFmtId="38" fontId="9" fillId="0" borderId="0" xfId="2" applyFont="1" applyBorder="1" applyAlignment="1">
      <alignment vertical="center"/>
    </xf>
    <xf numFmtId="0" fontId="9" fillId="0" borderId="0" xfId="0" applyFont="1" applyBorder="1" applyAlignment="1">
      <alignment horizontal="center" vertical="center"/>
    </xf>
    <xf numFmtId="14" fontId="9" fillId="3" borderId="0" xfId="0" applyNumberFormat="1" applyFont="1" applyFill="1">
      <alignment vertical="center"/>
    </xf>
    <xf numFmtId="38" fontId="10" fillId="0" borderId="0" xfId="2" applyFont="1" applyBorder="1" applyAlignment="1">
      <alignment horizontal="right" vertical="center"/>
    </xf>
    <xf numFmtId="38" fontId="10" fillId="3" borderId="0" xfId="2" applyFont="1" applyFill="1" applyBorder="1" applyAlignment="1">
      <alignment horizontal="right" vertical="center"/>
    </xf>
    <xf numFmtId="0" fontId="9" fillId="3" borderId="0" xfId="0" applyFont="1" applyFill="1" applyBorder="1">
      <alignment vertical="center"/>
    </xf>
    <xf numFmtId="0" fontId="10" fillId="0" borderId="35" xfId="0" applyFont="1" applyBorder="1" applyAlignment="1">
      <alignment horizontal="center" vertical="center"/>
    </xf>
    <xf numFmtId="0" fontId="10" fillId="0" borderId="36" xfId="0" applyFont="1" applyBorder="1" applyAlignment="1">
      <alignment horizontal="left" vertical="center"/>
    </xf>
    <xf numFmtId="0" fontId="10" fillId="0" borderId="36" xfId="0" applyFont="1" applyBorder="1" applyAlignment="1">
      <alignment horizontal="center" vertical="center" shrinkToFit="1"/>
    </xf>
    <xf numFmtId="184" fontId="10" fillId="0" borderId="36" xfId="1" applyNumberFormat="1" applyFont="1" applyBorder="1" applyAlignment="1">
      <alignment horizontal="center" vertical="center"/>
    </xf>
    <xf numFmtId="38" fontId="10" fillId="0" borderId="36" xfId="2" applyFont="1" applyBorder="1" applyAlignment="1">
      <alignment horizontal="right" vertical="center"/>
    </xf>
    <xf numFmtId="10" fontId="10" fillId="0" borderId="36" xfId="1" applyNumberFormat="1" applyFont="1" applyBorder="1" applyAlignment="1">
      <alignment horizontal="center" vertical="center"/>
    </xf>
    <xf numFmtId="38" fontId="10" fillId="0" borderId="36" xfId="2" applyFont="1" applyBorder="1" applyAlignment="1">
      <alignment horizontal="right" vertical="center" indent="1"/>
    </xf>
    <xf numFmtId="38" fontId="10" fillId="0" borderId="37" xfId="2" applyFont="1" applyBorder="1" applyAlignment="1">
      <alignment horizontal="right" vertical="center" indent="1"/>
    </xf>
    <xf numFmtId="184" fontId="9" fillId="0" borderId="0" xfId="0" applyNumberFormat="1" applyFont="1">
      <alignment vertical="center"/>
    </xf>
    <xf numFmtId="0" fontId="9" fillId="0" borderId="0" xfId="0" applyFont="1" applyBorder="1">
      <alignment vertical="center"/>
    </xf>
    <xf numFmtId="38" fontId="9" fillId="3" borderId="2" xfId="2" applyFont="1" applyFill="1" applyBorder="1" applyAlignment="1">
      <alignment horizontal="right" vertical="center"/>
    </xf>
    <xf numFmtId="38" fontId="9" fillId="3" borderId="3" xfId="2" applyFont="1" applyFill="1" applyBorder="1" applyAlignment="1">
      <alignment horizontal="right" vertical="center"/>
    </xf>
    <xf numFmtId="38" fontId="9" fillId="3" borderId="2" xfId="2" applyFont="1" applyFill="1" applyBorder="1" applyAlignment="1">
      <alignment horizontal="center" vertical="center"/>
    </xf>
    <xf numFmtId="38" fontId="9" fillId="3" borderId="10" xfId="2" applyFont="1" applyFill="1" applyBorder="1" applyAlignment="1">
      <alignment horizontal="center" vertical="center"/>
    </xf>
    <xf numFmtId="38" fontId="9" fillId="3" borderId="3" xfId="2" applyFont="1" applyFill="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4" fillId="0" borderId="0" xfId="3" applyFont="1" applyBorder="1" applyAlignment="1">
      <alignment vertical="center"/>
    </xf>
    <xf numFmtId="0" fontId="6" fillId="0" borderId="0" xfId="3" applyFont="1" applyBorder="1" applyAlignment="1">
      <alignment vertical="center"/>
    </xf>
    <xf numFmtId="0" fontId="14" fillId="0" borderId="11" xfId="0" applyFont="1" applyBorder="1">
      <alignment vertical="center"/>
    </xf>
    <xf numFmtId="0" fontId="14" fillId="0" borderId="0" xfId="0" applyFont="1" applyBorder="1">
      <alignment vertical="center"/>
    </xf>
    <xf numFmtId="0" fontId="14" fillId="0" borderId="0" xfId="0" applyFont="1">
      <alignment vertical="center"/>
    </xf>
    <xf numFmtId="0" fontId="13" fillId="0" borderId="0" xfId="0" applyFont="1" applyAlignment="1">
      <alignment horizontal="left" vertical="center"/>
    </xf>
    <xf numFmtId="0" fontId="9" fillId="0" borderId="29" xfId="0" applyFont="1" applyBorder="1" applyAlignment="1">
      <alignment horizontal="center" vertical="center"/>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left" vertical="center"/>
    </xf>
    <xf numFmtId="0" fontId="9" fillId="0" borderId="36" xfId="0" applyFont="1" applyBorder="1" applyAlignment="1">
      <alignment horizontal="center" vertical="center" shrinkToFit="1"/>
    </xf>
    <xf numFmtId="184" fontId="9" fillId="0" borderId="36" xfId="1" applyNumberFormat="1" applyFont="1" applyBorder="1" applyAlignment="1">
      <alignment horizontal="center" vertical="center"/>
    </xf>
    <xf numFmtId="38" fontId="9" fillId="0" borderId="36" xfId="2" applyFont="1" applyBorder="1" applyAlignment="1">
      <alignment horizontal="right" vertical="center"/>
    </xf>
    <xf numFmtId="10" fontId="9" fillId="0" borderId="36" xfId="1" applyNumberFormat="1" applyFont="1" applyBorder="1" applyAlignment="1">
      <alignment horizontal="center" vertical="center"/>
    </xf>
    <xf numFmtId="38" fontId="9" fillId="0" borderId="36" xfId="2" applyFont="1" applyBorder="1" applyAlignment="1">
      <alignment horizontal="right" vertical="center" indent="1"/>
    </xf>
    <xf numFmtId="38" fontId="9" fillId="0" borderId="37" xfId="2" applyFont="1" applyBorder="1" applyAlignment="1">
      <alignment horizontal="right" vertical="center" indent="1"/>
    </xf>
    <xf numFmtId="38" fontId="9" fillId="3" borderId="2" xfId="2" applyFont="1" applyFill="1" applyBorder="1" applyAlignment="1">
      <alignment horizontal="right" vertical="center"/>
    </xf>
    <xf numFmtId="38" fontId="9" fillId="3" borderId="3" xfId="2" applyFont="1" applyFill="1" applyBorder="1" applyAlignment="1">
      <alignment horizontal="right" vertical="center"/>
    </xf>
    <xf numFmtId="38" fontId="9" fillId="3" borderId="2" xfId="2" applyFont="1" applyFill="1" applyBorder="1" applyAlignment="1">
      <alignment horizontal="center" vertical="center"/>
    </xf>
    <xf numFmtId="38" fontId="9" fillId="3" borderId="10" xfId="2" applyFont="1" applyFill="1" applyBorder="1" applyAlignment="1">
      <alignment horizontal="center" vertical="center"/>
    </xf>
    <xf numFmtId="38" fontId="9" fillId="3" borderId="3" xfId="2" applyFont="1" applyFill="1" applyBorder="1" applyAlignment="1">
      <alignment horizontal="center" vertical="center"/>
    </xf>
    <xf numFmtId="0" fontId="0" fillId="0" borderId="0" xfId="0" applyBorder="1" applyAlignment="1">
      <alignment vertical="center"/>
    </xf>
    <xf numFmtId="14" fontId="0" fillId="0" borderId="0" xfId="0" applyNumberFormat="1" applyBorder="1" applyAlignment="1">
      <alignment vertical="center"/>
    </xf>
    <xf numFmtId="181" fontId="9" fillId="0" borderId="0" xfId="2" applyNumberFormat="1" applyFont="1" applyBorder="1" applyAlignment="1">
      <alignment horizontal="center" vertical="center" shrinkToFit="1"/>
    </xf>
    <xf numFmtId="38" fontId="9" fillId="0" borderId="0" xfId="2" applyFont="1" applyBorder="1" applyAlignment="1">
      <alignment horizontal="center" vertical="center" shrinkToFit="1"/>
    </xf>
    <xf numFmtId="0" fontId="17" fillId="0" borderId="0" xfId="0" applyFont="1">
      <alignment vertical="center"/>
    </xf>
    <xf numFmtId="0" fontId="21" fillId="0" borderId="0" xfId="0" applyFont="1">
      <alignment vertical="center"/>
    </xf>
    <xf numFmtId="14" fontId="21" fillId="0" borderId="19" xfId="0" applyNumberFormat="1" applyFont="1" applyFill="1" applyBorder="1">
      <alignment vertical="center"/>
    </xf>
    <xf numFmtId="38" fontId="21" fillId="0" borderId="0" xfId="2" applyFont="1">
      <alignment vertical="center"/>
    </xf>
    <xf numFmtId="0" fontId="9" fillId="0" borderId="0" xfId="0" applyFont="1" applyAlignment="1">
      <alignment vertical="center"/>
    </xf>
    <xf numFmtId="38" fontId="9" fillId="3" borderId="3" xfId="2" applyFont="1" applyFill="1" applyBorder="1" applyAlignment="1">
      <alignment horizontal="center" vertical="center"/>
    </xf>
    <xf numFmtId="181" fontId="9" fillId="0" borderId="0" xfId="2" applyNumberFormat="1" applyFont="1" applyBorder="1" applyAlignment="1">
      <alignment horizontal="center" vertical="center" shrinkToFit="1"/>
    </xf>
    <xf numFmtId="38" fontId="9" fillId="0" borderId="0" xfId="2" applyFont="1" applyBorder="1" applyAlignment="1">
      <alignment horizontal="center" vertical="center" shrinkToFit="1"/>
    </xf>
    <xf numFmtId="38" fontId="9" fillId="3" borderId="2" xfId="2" applyFont="1" applyFill="1" applyBorder="1" applyAlignment="1">
      <alignment horizontal="right" vertical="center"/>
    </xf>
    <xf numFmtId="38" fontId="9" fillId="3" borderId="3" xfId="2" applyFont="1" applyFill="1" applyBorder="1" applyAlignment="1">
      <alignment horizontal="right" vertical="center"/>
    </xf>
    <xf numFmtId="38" fontId="9" fillId="3" borderId="10" xfId="2" applyFont="1" applyFill="1" applyBorder="1" applyAlignment="1">
      <alignment horizontal="center" vertical="center"/>
    </xf>
    <xf numFmtId="178" fontId="9" fillId="0" borderId="0" xfId="0" applyNumberFormat="1" applyFont="1">
      <alignment vertical="center"/>
    </xf>
    <xf numFmtId="38" fontId="8" fillId="3" borderId="4" xfId="2" applyFont="1" applyFill="1" applyBorder="1" applyAlignment="1">
      <alignment horizontal="center" vertical="center"/>
    </xf>
    <xf numFmtId="38" fontId="8" fillId="3" borderId="11" xfId="2" applyFont="1" applyFill="1" applyBorder="1" applyAlignment="1">
      <alignment horizontal="center" vertical="center"/>
    </xf>
    <xf numFmtId="38" fontId="8" fillId="3" borderId="5" xfId="2" applyFont="1" applyFill="1" applyBorder="1" applyAlignment="1">
      <alignment horizontal="center" vertical="center"/>
    </xf>
    <xf numFmtId="38" fontId="8" fillId="3" borderId="6" xfId="2" applyFont="1" applyFill="1" applyBorder="1" applyAlignment="1">
      <alignment horizontal="center" vertical="center"/>
    </xf>
    <xf numFmtId="38" fontId="8" fillId="3" borderId="0" xfId="2" applyFont="1" applyFill="1" applyBorder="1" applyAlignment="1">
      <alignment horizontal="center" vertical="center"/>
    </xf>
    <xf numFmtId="38" fontId="8" fillId="3" borderId="7" xfId="2" applyFont="1" applyFill="1" applyBorder="1" applyAlignment="1">
      <alignment horizontal="center" vertical="center"/>
    </xf>
    <xf numFmtId="38" fontId="8" fillId="3" borderId="8" xfId="2" applyFont="1" applyFill="1" applyBorder="1" applyAlignment="1">
      <alignment horizontal="center" vertical="center"/>
    </xf>
    <xf numFmtId="38" fontId="8" fillId="3" borderId="12" xfId="2" applyFont="1" applyFill="1" applyBorder="1" applyAlignment="1">
      <alignment horizontal="center" vertical="center"/>
    </xf>
    <xf numFmtId="38" fontId="8" fillId="3" borderId="9" xfId="2" applyFont="1" applyFill="1" applyBorder="1" applyAlignment="1">
      <alignment horizontal="center" vertical="center"/>
    </xf>
    <xf numFmtId="38" fontId="0" fillId="0" borderId="1" xfId="2" applyFont="1" applyFill="1" applyBorder="1">
      <alignment vertical="center"/>
    </xf>
    <xf numFmtId="181" fontId="16" fillId="4" borderId="39" xfId="0" applyNumberFormat="1" applyFont="1" applyFill="1" applyBorder="1" applyAlignment="1">
      <alignment horizontal="center" vertical="center"/>
    </xf>
    <xf numFmtId="14" fontId="9" fillId="0" borderId="0" xfId="0" applyNumberFormat="1" applyFont="1" applyAlignment="1">
      <alignment horizontal="right" vertical="center" shrinkToFit="1"/>
    </xf>
    <xf numFmtId="0" fontId="20" fillId="0" borderId="0" xfId="0" applyFont="1" applyAlignment="1">
      <alignment horizontal="center" vertical="center"/>
    </xf>
    <xf numFmtId="0" fontId="16" fillId="4" borderId="38" xfId="0" applyFont="1" applyFill="1" applyBorder="1" applyAlignment="1">
      <alignment horizontal="center" wrapText="1"/>
    </xf>
    <xf numFmtId="0" fontId="16" fillId="4" borderId="39" xfId="0" applyFont="1" applyFill="1" applyBorder="1" applyAlignment="1">
      <alignment horizontal="center" wrapText="1"/>
    </xf>
    <xf numFmtId="0" fontId="16" fillId="4" borderId="53" xfId="0" applyFont="1" applyFill="1" applyBorder="1" applyAlignment="1">
      <alignment horizontal="center" wrapText="1"/>
    </xf>
    <xf numFmtId="0" fontId="16" fillId="4" borderId="0" xfId="0" applyFont="1" applyFill="1" applyBorder="1" applyAlignment="1">
      <alignment horizontal="center" wrapText="1"/>
    </xf>
    <xf numFmtId="0" fontId="10" fillId="4" borderId="41" xfId="0" applyFont="1" applyFill="1" applyBorder="1" applyAlignment="1">
      <alignment horizontal="center" vertical="top"/>
    </xf>
    <xf numFmtId="0" fontId="10" fillId="4" borderId="42" xfId="0" applyFont="1" applyFill="1" applyBorder="1" applyAlignment="1">
      <alignment horizontal="center" vertical="top"/>
    </xf>
    <xf numFmtId="181" fontId="9" fillId="0" borderId="0" xfId="2" applyNumberFormat="1" applyFont="1" applyBorder="1" applyAlignment="1">
      <alignment horizontal="right" vertical="center" shrinkToFit="1"/>
    </xf>
    <xf numFmtId="184" fontId="9" fillId="0" borderId="0" xfId="1" applyNumberFormat="1" applyFont="1" applyBorder="1" applyAlignment="1">
      <alignment horizontal="center" vertical="center" shrinkToFit="1"/>
    </xf>
    <xf numFmtId="181" fontId="9" fillId="0" borderId="0" xfId="2" applyNumberFormat="1" applyFont="1" applyBorder="1" applyAlignment="1">
      <alignment horizontal="center" vertical="center" shrinkToFit="1"/>
    </xf>
    <xf numFmtId="38" fontId="9" fillId="0" borderId="0" xfId="2" applyFont="1" applyBorder="1" applyAlignment="1">
      <alignment horizontal="center" vertical="center" shrinkToFit="1"/>
    </xf>
    <xf numFmtId="38" fontId="12" fillId="0" borderId="26" xfId="2" applyFont="1" applyBorder="1" applyAlignment="1">
      <alignment horizontal="center" vertical="center" shrinkToFit="1"/>
    </xf>
    <xf numFmtId="181" fontId="12" fillId="0" borderId="26" xfId="2" applyNumberFormat="1" applyFont="1" applyBorder="1" applyAlignment="1">
      <alignment horizontal="center" vertical="center" shrinkToFit="1"/>
    </xf>
    <xf numFmtId="181" fontId="12" fillId="0" borderId="34" xfId="2" applyNumberFormat="1" applyFont="1" applyBorder="1" applyAlignment="1">
      <alignment horizontal="center" vertical="center" shrinkToFit="1"/>
    </xf>
    <xf numFmtId="0" fontId="9" fillId="0" borderId="30" xfId="0" applyFont="1" applyBorder="1" applyAlignment="1">
      <alignment horizontal="center" vertical="center" wrapText="1"/>
    </xf>
    <xf numFmtId="0" fontId="10" fillId="0" borderId="0" xfId="0" applyFont="1" applyAlignment="1">
      <alignment horizontal="right" vertical="center"/>
    </xf>
    <xf numFmtId="180" fontId="9" fillId="0" borderId="0" xfId="2" applyNumberFormat="1" applyFont="1" applyBorder="1" applyAlignment="1">
      <alignment horizontal="right" vertical="center" shrinkToFit="1"/>
    </xf>
    <xf numFmtId="180" fontId="9" fillId="0" borderId="33" xfId="2" applyNumberFormat="1" applyFont="1" applyBorder="1" applyAlignment="1">
      <alignment horizontal="right" vertical="center" shrinkToFit="1"/>
    </xf>
    <xf numFmtId="191" fontId="16" fillId="4" borderId="39" xfId="0" applyNumberFormat="1" applyFont="1" applyFill="1" applyBorder="1" applyAlignment="1">
      <alignment horizontal="center" vertical="center"/>
    </xf>
    <xf numFmtId="191" fontId="16" fillId="4" borderId="40" xfId="0" applyNumberFormat="1" applyFont="1" applyFill="1" applyBorder="1" applyAlignment="1">
      <alignment horizontal="center" vertical="center"/>
    </xf>
    <xf numFmtId="190" fontId="16" fillId="4" borderId="0" xfId="0" applyNumberFormat="1" applyFont="1" applyFill="1" applyBorder="1" applyAlignment="1">
      <alignment horizontal="center" vertical="center"/>
    </xf>
    <xf numFmtId="190" fontId="16" fillId="4" borderId="52" xfId="0" applyNumberFormat="1" applyFont="1" applyFill="1" applyBorder="1" applyAlignment="1">
      <alignment horizontal="center" vertical="center"/>
    </xf>
    <xf numFmtId="190" fontId="16" fillId="4" borderId="42" xfId="0" applyNumberFormat="1" applyFont="1" applyFill="1" applyBorder="1" applyAlignment="1">
      <alignment horizontal="center" vertical="center"/>
    </xf>
    <xf numFmtId="190" fontId="16" fillId="4" borderId="43" xfId="0" applyNumberFormat="1" applyFont="1" applyFill="1" applyBorder="1" applyAlignment="1">
      <alignment horizontal="center" vertical="center"/>
    </xf>
    <xf numFmtId="181" fontId="16" fillId="4" borderId="0" xfId="0" applyNumberFormat="1" applyFont="1" applyFill="1" applyBorder="1" applyAlignment="1">
      <alignment horizontal="center" vertical="center"/>
    </xf>
    <xf numFmtId="181" fontId="16" fillId="4" borderId="42" xfId="0" applyNumberFormat="1" applyFont="1" applyFill="1" applyBorder="1" applyAlignment="1">
      <alignment horizontal="center" vertical="center"/>
    </xf>
    <xf numFmtId="188" fontId="9" fillId="0" borderId="0" xfId="2" applyNumberFormat="1" applyFont="1" applyBorder="1" applyAlignment="1">
      <alignment horizontal="center" vertical="center" shrinkToFit="1"/>
    </xf>
    <xf numFmtId="0" fontId="9" fillId="0" borderId="31" xfId="0" applyFont="1" applyBorder="1" applyAlignment="1">
      <alignment horizontal="center" vertical="center" wrapText="1"/>
    </xf>
    <xf numFmtId="10" fontId="9" fillId="0" borderId="0" xfId="1" applyNumberFormat="1" applyFont="1" applyBorder="1" applyAlignment="1">
      <alignment horizontal="center" vertical="center" shrinkToFit="1"/>
    </xf>
    <xf numFmtId="181" fontId="9" fillId="0" borderId="33" xfId="2" applyNumberFormat="1" applyFont="1" applyBorder="1" applyAlignment="1">
      <alignment horizontal="right" vertical="center" shrinkToFit="1"/>
    </xf>
    <xf numFmtId="0" fontId="4" fillId="0" borderId="20" xfId="3" applyFont="1" applyBorder="1" applyAlignment="1">
      <alignment horizontal="center" vertical="center"/>
    </xf>
    <xf numFmtId="0" fontId="4" fillId="0" borderId="3" xfId="3" applyFont="1" applyBorder="1" applyAlignment="1">
      <alignment horizontal="center" vertical="center"/>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4" fillId="0" borderId="16" xfId="3" applyFont="1" applyBorder="1" applyAlignment="1">
      <alignment horizontal="center" vertical="center"/>
    </xf>
    <xf numFmtId="0" fontId="4" fillId="0" borderId="27" xfId="3" applyFont="1" applyBorder="1" applyAlignment="1">
      <alignment horizontal="center" vertical="center"/>
    </xf>
    <xf numFmtId="0" fontId="4" fillId="0" borderId="15" xfId="3" applyFont="1" applyBorder="1" applyAlignment="1">
      <alignment horizontal="center" vertical="center" wrapText="1"/>
    </xf>
    <xf numFmtId="0" fontId="4" fillId="0" borderId="17" xfId="3" applyFont="1" applyBorder="1" applyAlignment="1">
      <alignment horizontal="center" vertical="center" wrapText="1"/>
    </xf>
    <xf numFmtId="0" fontId="4" fillId="0" borderId="14" xfId="3" applyFont="1" applyBorder="1" applyAlignment="1">
      <alignment horizontal="center" vertical="center" wrapText="1"/>
    </xf>
    <xf numFmtId="179" fontId="4" fillId="0" borderId="2" xfId="4" applyNumberFormat="1" applyFont="1" applyFill="1" applyBorder="1" applyAlignment="1" applyProtection="1">
      <alignment horizontal="center" vertical="center"/>
    </xf>
    <xf numFmtId="179" fontId="4" fillId="0" borderId="10" xfId="4" applyNumberFormat="1" applyFont="1" applyFill="1" applyBorder="1" applyAlignment="1" applyProtection="1">
      <alignment horizontal="center" vertical="center"/>
    </xf>
    <xf numFmtId="179" fontId="4" fillId="0" borderId="3" xfId="4" applyNumberFormat="1" applyFont="1" applyFill="1" applyBorder="1" applyAlignment="1" applyProtection="1">
      <alignment horizontal="center" vertical="center"/>
    </xf>
    <xf numFmtId="181" fontId="4" fillId="0" borderId="2" xfId="3" applyNumberFormat="1" applyFont="1" applyFill="1" applyBorder="1" applyAlignment="1" applyProtection="1">
      <alignment horizontal="center" vertical="center"/>
      <protection locked="0"/>
    </xf>
    <xf numFmtId="181" fontId="4" fillId="0" borderId="10" xfId="3" applyNumberFormat="1" applyFont="1" applyFill="1" applyBorder="1" applyAlignment="1" applyProtection="1">
      <alignment horizontal="center" vertical="center"/>
      <protection locked="0"/>
    </xf>
    <xf numFmtId="181" fontId="4" fillId="0" borderId="3" xfId="3" applyNumberFormat="1" applyFont="1" applyFill="1" applyBorder="1" applyAlignment="1" applyProtection="1">
      <alignment horizontal="center" vertical="center"/>
      <protection locked="0"/>
    </xf>
    <xf numFmtId="179" fontId="4" fillId="0" borderId="2" xfId="3" applyNumberFormat="1" applyFont="1" applyFill="1" applyBorder="1" applyAlignment="1" applyProtection="1">
      <alignment horizontal="center" vertical="center"/>
      <protection locked="0"/>
    </xf>
    <xf numFmtId="179" fontId="4" fillId="0" borderId="10" xfId="3" applyNumberFormat="1" applyFont="1" applyFill="1" applyBorder="1" applyAlignment="1" applyProtection="1">
      <alignment horizontal="center" vertical="center"/>
      <protection locked="0"/>
    </xf>
    <xf numFmtId="179" fontId="4" fillId="0" borderId="3" xfId="3" applyNumberFormat="1" applyFont="1" applyFill="1" applyBorder="1" applyAlignment="1" applyProtection="1">
      <alignment horizontal="center" vertical="center"/>
      <protection locked="0"/>
    </xf>
    <xf numFmtId="181" fontId="4" fillId="0" borderId="25" xfId="3" applyNumberFormat="1" applyFont="1" applyFill="1" applyBorder="1" applyAlignment="1" applyProtection="1">
      <alignment horizontal="center" vertical="center"/>
      <protection locked="0"/>
    </xf>
    <xf numFmtId="181" fontId="4" fillId="0" borderId="44" xfId="3" applyNumberFormat="1" applyFont="1" applyFill="1" applyBorder="1" applyAlignment="1" applyProtection="1">
      <alignment horizontal="center" vertical="center"/>
      <protection locked="0"/>
    </xf>
    <xf numFmtId="181" fontId="4" fillId="0" borderId="24" xfId="3" applyNumberFormat="1" applyFont="1" applyFill="1" applyBorder="1" applyAlignment="1" applyProtection="1">
      <alignment horizontal="center" vertical="center"/>
      <protection locked="0"/>
    </xf>
    <xf numFmtId="0" fontId="4" fillId="0" borderId="47" xfId="3" applyFont="1" applyBorder="1" applyAlignment="1">
      <alignment horizontal="center" vertical="center"/>
    </xf>
    <xf numFmtId="0" fontId="4" fillId="0" borderId="28" xfId="3" applyFont="1" applyBorder="1" applyAlignment="1">
      <alignment horizontal="center" vertical="center"/>
    </xf>
    <xf numFmtId="0" fontId="4" fillId="0" borderId="21"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9" fillId="0" borderId="0" xfId="0" applyFont="1" applyBorder="1" applyAlignment="1">
      <alignment horizontal="left" vertical="center" shrinkToFit="1"/>
    </xf>
    <xf numFmtId="38" fontId="9" fillId="3" borderId="2" xfId="2" applyFont="1" applyFill="1" applyBorder="1" applyAlignment="1">
      <alignment horizontal="right" vertical="center"/>
    </xf>
    <xf numFmtId="38" fontId="9" fillId="3" borderId="3" xfId="2" applyFont="1" applyFill="1" applyBorder="1" applyAlignment="1">
      <alignment horizontal="right" vertical="center"/>
    </xf>
    <xf numFmtId="38" fontId="9" fillId="3" borderId="2" xfId="2" applyFont="1" applyFill="1" applyBorder="1" applyAlignment="1">
      <alignment horizontal="center" vertical="center"/>
    </xf>
    <xf numFmtId="38" fontId="9" fillId="3" borderId="10" xfId="2" applyFont="1" applyFill="1" applyBorder="1" applyAlignment="1">
      <alignment horizontal="center" vertical="center"/>
    </xf>
    <xf numFmtId="38" fontId="9" fillId="3" borderId="3" xfId="2" applyFont="1" applyFill="1" applyBorder="1" applyAlignment="1">
      <alignment horizontal="center" vertical="center"/>
    </xf>
    <xf numFmtId="38" fontId="9" fillId="3" borderId="1" xfId="2" applyFont="1" applyFill="1" applyBorder="1" applyAlignment="1">
      <alignment horizontal="center" vertical="center"/>
    </xf>
    <xf numFmtId="38" fontId="9" fillId="2" borderId="2" xfId="2" applyFont="1" applyFill="1" applyBorder="1" applyAlignment="1" applyProtection="1">
      <alignment horizontal="right" vertical="center"/>
      <protection locked="0"/>
    </xf>
    <xf numFmtId="38" fontId="9" fillId="2" borderId="10" xfId="2" applyFont="1" applyFill="1" applyBorder="1" applyAlignment="1" applyProtection="1">
      <alignment horizontal="right" vertical="center"/>
      <protection locked="0"/>
    </xf>
    <xf numFmtId="38" fontId="9" fillId="2" borderId="3" xfId="2" applyFont="1" applyFill="1" applyBorder="1" applyAlignment="1" applyProtection="1">
      <alignment horizontal="right" vertical="center"/>
      <protection locked="0"/>
    </xf>
    <xf numFmtId="38" fontId="9" fillId="0" borderId="2" xfId="2" applyFont="1" applyBorder="1" applyAlignment="1">
      <alignment horizontal="right" vertical="center"/>
    </xf>
    <xf numFmtId="38" fontId="9" fillId="0" borderId="10" xfId="2" applyFont="1" applyBorder="1" applyAlignment="1">
      <alignment horizontal="right" vertical="center"/>
    </xf>
    <xf numFmtId="38" fontId="9" fillId="0" borderId="3" xfId="2" applyFont="1" applyBorder="1" applyAlignment="1">
      <alignment horizontal="right" vertical="center"/>
    </xf>
    <xf numFmtId="38" fontId="9" fillId="3" borderId="10" xfId="2" applyFont="1" applyFill="1" applyBorder="1" applyAlignment="1">
      <alignment horizontal="right" vertical="center"/>
    </xf>
    <xf numFmtId="0" fontId="9" fillId="0" borderId="1" xfId="0" applyFont="1" applyBorder="1" applyAlignment="1">
      <alignment horizontal="center" vertical="center" shrinkToFit="1"/>
    </xf>
    <xf numFmtId="0" fontId="9" fillId="2" borderId="1" xfId="0" applyFont="1" applyFill="1" applyBorder="1" applyAlignment="1" applyProtection="1">
      <alignment horizontal="left" vertical="center"/>
      <protection locked="0"/>
    </xf>
    <xf numFmtId="178" fontId="9" fillId="2" borderId="1" xfId="0" applyNumberFormat="1" applyFont="1" applyFill="1" applyBorder="1" applyAlignment="1" applyProtection="1">
      <alignment horizontal="center" vertical="center"/>
      <protection locked="0"/>
    </xf>
    <xf numFmtId="177" fontId="9" fillId="0" borderId="2" xfId="0" applyNumberFormat="1" applyFont="1" applyBorder="1" applyAlignment="1">
      <alignment horizontal="center" vertical="center"/>
    </xf>
    <xf numFmtId="177" fontId="9" fillId="0" borderId="3" xfId="0" applyNumberFormat="1" applyFont="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2"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3" xfId="0" applyFont="1" applyBorder="1" applyAlignment="1">
      <alignment horizontal="center" vertical="center" shrinkToFit="1"/>
    </xf>
    <xf numFmtId="0" fontId="9" fillId="3" borderId="10" xfId="0" applyFont="1" applyFill="1" applyBorder="1" applyAlignment="1">
      <alignment horizontal="center" vertical="center"/>
    </xf>
    <xf numFmtId="0" fontId="9" fillId="2" borderId="2"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178" fontId="9" fillId="2" borderId="2" xfId="0" applyNumberFormat="1" applyFont="1" applyFill="1" applyBorder="1" applyAlignment="1" applyProtection="1">
      <alignment horizontal="center" vertical="center"/>
      <protection locked="0"/>
    </xf>
    <xf numFmtId="178" fontId="9" fillId="2" borderId="10" xfId="0" applyNumberFormat="1" applyFont="1" applyFill="1" applyBorder="1" applyAlignment="1" applyProtection="1">
      <alignment horizontal="center" vertical="center"/>
      <protection locked="0"/>
    </xf>
    <xf numFmtId="178" fontId="9" fillId="2" borderId="3" xfId="0" applyNumberFormat="1" applyFont="1" applyFill="1" applyBorder="1" applyAlignment="1" applyProtection="1">
      <alignment horizontal="center" vertical="center"/>
      <protection locked="0"/>
    </xf>
    <xf numFmtId="0" fontId="9" fillId="3" borderId="1" xfId="0" applyFont="1" applyFill="1" applyBorder="1" applyAlignment="1">
      <alignment horizontal="center" vertical="center" wrapText="1"/>
    </xf>
    <xf numFmtId="38" fontId="9" fillId="3" borderId="0" xfId="2" applyFont="1" applyFill="1" applyAlignment="1">
      <alignment horizontal="center" vertical="center"/>
    </xf>
    <xf numFmtId="14" fontId="9" fillId="0" borderId="2" xfId="0" applyNumberFormat="1" applyFont="1" applyBorder="1" applyAlignment="1">
      <alignment horizontal="center" vertical="center"/>
    </xf>
    <xf numFmtId="14" fontId="9" fillId="0" borderId="10" xfId="0" applyNumberFormat="1" applyFont="1" applyBorder="1" applyAlignment="1">
      <alignment horizontal="center" vertical="center"/>
    </xf>
    <xf numFmtId="14" fontId="9" fillId="0" borderId="3" xfId="0" applyNumberFormat="1" applyFont="1" applyBorder="1" applyAlignment="1">
      <alignment horizontal="center" vertical="center"/>
    </xf>
    <xf numFmtId="0" fontId="9" fillId="3" borderId="4"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9" xfId="0" applyFont="1" applyFill="1" applyBorder="1" applyAlignment="1">
      <alignment horizontal="center" vertical="center"/>
    </xf>
    <xf numFmtId="176" fontId="10" fillId="0" borderId="46" xfId="0" applyNumberFormat="1" applyFont="1" applyBorder="1" applyAlignment="1">
      <alignment horizontal="center" vertical="center"/>
    </xf>
    <xf numFmtId="0" fontId="10" fillId="2" borderId="2"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9" fillId="0" borderId="6" xfId="0" applyFont="1" applyBorder="1" applyAlignment="1">
      <alignment horizontal="right" vertical="center"/>
    </xf>
    <xf numFmtId="0" fontId="9" fillId="0" borderId="0" xfId="0" applyFont="1" applyBorder="1" applyAlignment="1">
      <alignment horizontal="right" vertical="center"/>
    </xf>
    <xf numFmtId="184" fontId="9" fillId="2" borderId="0" xfId="0" applyNumberFormat="1"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12" fillId="0" borderId="1" xfId="0" applyFont="1" applyBorder="1" applyAlignment="1">
      <alignment horizontal="center" vertical="center" shrinkToFit="1"/>
    </xf>
    <xf numFmtId="0" fontId="4" fillId="0" borderId="11" xfId="3" applyFont="1" applyFill="1" applyBorder="1" applyAlignment="1">
      <alignment horizontal="left" vertical="center" shrinkToFit="1"/>
    </xf>
    <xf numFmtId="0" fontId="4" fillId="0" borderId="48" xfId="3" applyFont="1" applyFill="1" applyBorder="1" applyAlignment="1">
      <alignment horizontal="left" vertical="center" shrinkToFit="1"/>
    </xf>
    <xf numFmtId="0" fontId="4" fillId="0" borderId="10" xfId="3" applyFont="1" applyFill="1" applyBorder="1" applyAlignment="1">
      <alignment horizontal="left" vertical="center" shrinkToFit="1"/>
    </xf>
    <xf numFmtId="0" fontId="4" fillId="0" borderId="22" xfId="3" applyFont="1" applyFill="1" applyBorder="1" applyAlignment="1">
      <alignment horizontal="left" vertical="center" shrinkToFit="1"/>
    </xf>
    <xf numFmtId="0" fontId="4" fillId="0" borderId="15" xfId="3" applyFont="1" applyBorder="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4" fillId="0" borderId="49" xfId="3" applyFont="1" applyBorder="1" applyAlignment="1">
      <alignment horizontal="left" vertical="center" shrinkToFit="1"/>
    </xf>
    <xf numFmtId="0" fontId="4" fillId="0" borderId="50" xfId="3" applyFont="1" applyBorder="1" applyAlignment="1">
      <alignment horizontal="left" vertical="center" shrinkToFit="1"/>
    </xf>
    <xf numFmtId="0" fontId="4" fillId="0" borderId="51" xfId="3" applyFont="1" applyBorder="1" applyAlignment="1">
      <alignment horizontal="center" vertical="center" shrinkToFit="1"/>
    </xf>
    <xf numFmtId="0" fontId="4" fillId="0" borderId="49" xfId="3" applyFont="1" applyBorder="1" applyAlignment="1">
      <alignment horizontal="center" vertical="center" shrinkToFit="1"/>
    </xf>
    <xf numFmtId="0" fontId="4" fillId="0" borderId="54" xfId="3" applyFont="1" applyBorder="1" applyAlignment="1">
      <alignment horizontal="center" vertical="center" shrinkToFit="1"/>
    </xf>
    <xf numFmtId="186" fontId="4" fillId="0" borderId="49" xfId="5" applyNumberFormat="1" applyFont="1" applyFill="1" applyBorder="1" applyAlignment="1" applyProtection="1">
      <alignment horizontal="right" vertical="center"/>
      <protection locked="0"/>
    </xf>
    <xf numFmtId="180" fontId="4" fillId="0" borderId="2" xfId="5" applyNumberFormat="1" applyFont="1" applyFill="1" applyBorder="1" applyAlignment="1" applyProtection="1">
      <alignment horizontal="right" vertical="center"/>
      <protection locked="0"/>
    </xf>
    <xf numFmtId="180" fontId="4" fillId="0" borderId="10" xfId="5" applyNumberFormat="1" applyFont="1" applyFill="1" applyBorder="1" applyAlignment="1" applyProtection="1">
      <alignment horizontal="right" vertical="center"/>
      <protection locked="0"/>
    </xf>
    <xf numFmtId="182" fontId="4" fillId="0" borderId="2" xfId="5" applyNumberFormat="1" applyFont="1" applyFill="1" applyBorder="1" applyAlignment="1" applyProtection="1">
      <alignment horizontal="right" vertical="center"/>
      <protection locked="0"/>
    </xf>
    <xf numFmtId="182" fontId="4" fillId="0" borderId="10" xfId="5" applyNumberFormat="1" applyFont="1" applyFill="1" applyBorder="1" applyAlignment="1" applyProtection="1">
      <alignment horizontal="right" vertical="center"/>
      <protection locked="0"/>
    </xf>
    <xf numFmtId="182" fontId="4" fillId="0" borderId="4" xfId="5" applyNumberFormat="1" applyFont="1" applyFill="1" applyBorder="1" applyAlignment="1" applyProtection="1">
      <alignment horizontal="right" vertical="center"/>
      <protection locked="0"/>
    </xf>
    <xf numFmtId="182" fontId="4" fillId="0" borderId="11" xfId="5" applyNumberFormat="1" applyFont="1" applyFill="1" applyBorder="1" applyAlignment="1" applyProtection="1">
      <alignment horizontal="right" vertical="center"/>
      <protection locked="0"/>
    </xf>
    <xf numFmtId="0" fontId="4" fillId="0" borderId="10" xfId="3" applyFont="1" applyFill="1" applyBorder="1" applyAlignment="1">
      <alignment horizontal="center" vertical="center"/>
    </xf>
    <xf numFmtId="181" fontId="4" fillId="0" borderId="11" xfId="3" applyNumberFormat="1" applyFont="1" applyFill="1" applyBorder="1" applyAlignment="1" applyProtection="1">
      <alignment horizontal="center" vertical="center"/>
      <protection locked="0"/>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187" fontId="13" fillId="0" borderId="1" xfId="0" applyNumberFormat="1" applyFont="1" applyBorder="1" applyAlignment="1">
      <alignment horizontal="center" vertical="center" shrinkToFit="1"/>
    </xf>
    <xf numFmtId="181" fontId="9" fillId="0" borderId="1" xfId="0" applyNumberFormat="1" applyFont="1" applyBorder="1" applyAlignment="1">
      <alignment horizontal="center" vertical="center" shrinkToFit="1"/>
    </xf>
    <xf numFmtId="180" fontId="9" fillId="0" borderId="1" xfId="0" applyNumberFormat="1" applyFont="1" applyBorder="1" applyAlignment="1">
      <alignment horizontal="center" vertical="center" shrinkToFit="1"/>
    </xf>
    <xf numFmtId="38" fontId="9" fillId="3" borderId="4" xfId="2" applyFont="1" applyFill="1" applyBorder="1" applyAlignment="1">
      <alignment horizontal="center" vertical="center"/>
    </xf>
    <xf numFmtId="38" fontId="9" fillId="3" borderId="11" xfId="2" applyFont="1" applyFill="1" applyBorder="1" applyAlignment="1">
      <alignment horizontal="center" vertical="center"/>
    </xf>
    <xf numFmtId="38" fontId="9" fillId="3" borderId="6" xfId="2" applyFont="1" applyFill="1" applyBorder="1" applyAlignment="1">
      <alignment horizontal="center" vertical="center"/>
    </xf>
    <xf numFmtId="38" fontId="9" fillId="3" borderId="0" xfId="2" applyFont="1" applyFill="1" applyBorder="1" applyAlignment="1">
      <alignment horizontal="center" vertical="center"/>
    </xf>
    <xf numFmtId="0" fontId="4" fillId="0" borderId="18" xfId="3" applyFont="1" applyBorder="1" applyAlignment="1">
      <alignment horizontal="center" vertical="center" wrapText="1"/>
    </xf>
    <xf numFmtId="179" fontId="4" fillId="0" borderId="22" xfId="3" applyNumberFormat="1" applyFont="1" applyFill="1" applyBorder="1" applyAlignment="1" applyProtection="1">
      <alignment horizontal="center" vertical="center"/>
      <protection locked="0"/>
    </xf>
    <xf numFmtId="181" fontId="4" fillId="0" borderId="22" xfId="3" applyNumberFormat="1" applyFont="1" applyFill="1" applyBorder="1" applyAlignment="1" applyProtection="1">
      <alignment horizontal="center" vertical="center"/>
      <protection locked="0"/>
    </xf>
    <xf numFmtId="181" fontId="4" fillId="0" borderId="45" xfId="3" applyNumberFormat="1" applyFont="1" applyFill="1" applyBorder="1" applyAlignment="1" applyProtection="1">
      <alignment horizontal="center" vertical="center"/>
      <protection locked="0"/>
    </xf>
    <xf numFmtId="0" fontId="16" fillId="0" borderId="0" xfId="0" applyFont="1" applyAlignment="1">
      <alignment horizontal="left" vertical="center" wrapText="1"/>
    </xf>
    <xf numFmtId="0" fontId="0" fillId="0" borderId="1" xfId="0" applyFill="1" applyBorder="1" applyAlignment="1">
      <alignment horizontal="center" vertical="center"/>
    </xf>
    <xf numFmtId="178" fontId="0" fillId="0" borderId="1" xfId="0" applyNumberFormat="1" applyFill="1" applyBorder="1" applyAlignment="1">
      <alignment horizontal="center" vertical="center"/>
    </xf>
    <xf numFmtId="177" fontId="0" fillId="0" borderId="1" xfId="0" applyNumberFormat="1" applyFill="1" applyBorder="1" applyAlignment="1">
      <alignment horizontal="center" vertical="center"/>
    </xf>
    <xf numFmtId="38" fontId="0" fillId="0" borderId="1" xfId="2" applyFont="1" applyFill="1" applyBorder="1" applyAlignment="1">
      <alignment horizontal="right" vertical="center"/>
    </xf>
    <xf numFmtId="0" fontId="0" fillId="0" borderId="1" xfId="0" applyBorder="1" applyAlignment="1">
      <alignment horizontal="center" vertical="center"/>
    </xf>
    <xf numFmtId="38" fontId="0" fillId="0" borderId="2" xfId="2" applyFont="1" applyFill="1" applyBorder="1" applyAlignment="1">
      <alignment horizontal="right" vertical="center"/>
    </xf>
    <xf numFmtId="38" fontId="0" fillId="0" borderId="10" xfId="2" applyFont="1" applyFill="1" applyBorder="1" applyAlignment="1">
      <alignment horizontal="right" vertical="center"/>
    </xf>
    <xf numFmtId="38" fontId="0" fillId="0" borderId="3" xfId="2" applyFont="1" applyFill="1" applyBorder="1" applyAlignment="1">
      <alignment horizontal="right" vertical="center"/>
    </xf>
    <xf numFmtId="38" fontId="0" fillId="0" borderId="2" xfId="2" applyFont="1" applyBorder="1" applyAlignment="1">
      <alignment horizontal="right" vertical="center"/>
    </xf>
    <xf numFmtId="38" fontId="0" fillId="0" borderId="10" xfId="2" applyFont="1" applyBorder="1" applyAlignment="1">
      <alignment horizontal="right" vertical="center"/>
    </xf>
    <xf numFmtId="38" fontId="0" fillId="0" borderId="3" xfId="2" applyFont="1" applyBorder="1" applyAlignment="1">
      <alignment horizontal="right" vertical="center"/>
    </xf>
    <xf numFmtId="38" fontId="0" fillId="0" borderId="11" xfId="2" applyFont="1" applyBorder="1" applyAlignment="1">
      <alignment horizontal="right" vertical="center"/>
    </xf>
    <xf numFmtId="177" fontId="0" fillId="0" borderId="2" xfId="0" applyNumberFormat="1" applyFill="1" applyBorder="1" applyAlignment="1">
      <alignment horizontal="center" vertical="center"/>
    </xf>
    <xf numFmtId="177" fontId="0" fillId="0" borderId="3" xfId="0" applyNumberFormat="1" applyFill="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0" xfId="0" applyNumberFormat="1" applyAlignment="1">
      <alignment horizontal="right" vertical="center" wrapText="1" shrinkToFit="1"/>
    </xf>
    <xf numFmtId="0" fontId="0" fillId="0" borderId="0" xfId="0" applyNumberFormat="1" applyAlignment="1">
      <alignment horizontal="left" vertical="center" shrinkToFit="1"/>
    </xf>
    <xf numFmtId="0" fontId="0" fillId="0" borderId="2" xfId="0" applyNumberFormat="1" applyBorder="1" applyAlignment="1">
      <alignment horizontal="left" vertical="center" shrinkToFit="1"/>
    </xf>
    <xf numFmtId="0" fontId="0" fillId="0" borderId="10" xfId="0" applyNumberFormat="1" applyBorder="1" applyAlignment="1">
      <alignment horizontal="left" vertical="center" shrinkToFit="1"/>
    </xf>
    <xf numFmtId="0" fontId="0" fillId="0" borderId="2" xfId="0" applyFill="1" applyBorder="1" applyAlignment="1">
      <alignment horizontal="center" vertical="center"/>
    </xf>
    <xf numFmtId="0" fontId="0" fillId="0" borderId="10" xfId="0" applyFill="1" applyBorder="1" applyAlignment="1">
      <alignment horizontal="center" vertical="center"/>
    </xf>
    <xf numFmtId="0" fontId="0" fillId="0" borderId="3" xfId="0" applyFill="1" applyBorder="1" applyAlignment="1">
      <alignment horizontal="center" vertical="center"/>
    </xf>
    <xf numFmtId="181" fontId="0" fillId="2" borderId="1" xfId="2" applyNumberFormat="1" applyFont="1" applyFill="1" applyBorder="1" applyAlignment="1">
      <alignment horizontal="center" vertical="center"/>
    </xf>
    <xf numFmtId="0" fontId="0" fillId="0" borderId="0" xfId="0" applyAlignment="1">
      <alignment horizontal="left" vertical="center" wrapText="1"/>
    </xf>
    <xf numFmtId="189" fontId="0" fillId="2" borderId="1" xfId="0" applyNumberForma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10" fontId="21" fillId="0" borderId="2" xfId="1" applyNumberFormat="1" applyFont="1" applyBorder="1" applyAlignment="1">
      <alignment horizontal="right" vertical="center"/>
    </xf>
    <xf numFmtId="10" fontId="21" fillId="0" borderId="3" xfId="1" applyNumberFormat="1" applyFont="1" applyBorder="1" applyAlignment="1">
      <alignment horizontal="right" vertical="center"/>
    </xf>
    <xf numFmtId="38" fontId="21" fillId="0" borderId="2" xfId="2" applyFont="1" applyBorder="1" applyAlignment="1">
      <alignment horizontal="right" vertical="center"/>
    </xf>
    <xf numFmtId="38" fontId="21" fillId="0" borderId="3" xfId="2" applyFont="1" applyBorder="1" applyAlignment="1">
      <alignment horizontal="right"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38" fontId="21" fillId="0" borderId="1" xfId="2" applyFont="1" applyBorder="1" applyAlignment="1">
      <alignment horizontal="right" vertical="center"/>
    </xf>
    <xf numFmtId="38" fontId="21" fillId="0" borderId="1" xfId="2" applyFont="1" applyBorder="1" applyAlignment="1">
      <alignment horizontal="center" vertical="center"/>
    </xf>
    <xf numFmtId="0" fontId="21" fillId="0" borderId="12" xfId="0" applyFont="1" applyBorder="1" applyAlignment="1">
      <alignment horizontal="center" vertical="center"/>
    </xf>
  </cellXfs>
  <cellStyles count="6">
    <cellStyle name="パーセント" xfId="1" builtinId="5"/>
    <cellStyle name="パーセント 2" xfId="4" xr:uid="{00000000-0005-0000-0000-000001000000}"/>
    <cellStyle name="桁区切り" xfId="2" builtinId="6"/>
    <cellStyle name="桁区切り 2" xfId="5" xr:uid="{00000000-0005-0000-0000-000003000000}"/>
    <cellStyle name="標準" xfId="0" builtinId="0"/>
    <cellStyle name="標準 2" xfId="3" xr:uid="{00000000-0005-0000-0000-000005000000}"/>
  </cellStyles>
  <dxfs count="6">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76200</xdr:colOff>
      <xdr:row>0</xdr:row>
      <xdr:rowOff>22860</xdr:rowOff>
    </xdr:from>
    <xdr:to>
      <xdr:col>8</xdr:col>
      <xdr:colOff>171450</xdr:colOff>
      <xdr:row>0</xdr:row>
      <xdr:rowOff>422910</xdr:rowOff>
    </xdr:to>
    <xdr:sp macro="" textlink="">
      <xdr:nvSpPr>
        <xdr:cNvPr id="2" name="テキスト ボックス 1">
          <a:extLst>
            <a:ext uri="{FF2B5EF4-FFF2-40B4-BE49-F238E27FC236}">
              <a16:creationId xmlns:a16="http://schemas.microsoft.com/office/drawing/2014/main" id="{79C781CC-AA72-4EAB-843D-9CEA2D9D2A9E}"/>
            </a:ext>
          </a:extLst>
        </xdr:cNvPr>
        <xdr:cNvSpPr txBox="1"/>
      </xdr:nvSpPr>
      <xdr:spPr>
        <a:xfrm>
          <a:off x="716280" y="22860"/>
          <a:ext cx="201549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参考</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G75"/>
  <sheetViews>
    <sheetView tabSelected="1" view="pageBreakPreview" zoomScaleNormal="100" zoomScaleSheetLayoutView="100" workbookViewId="0"/>
  </sheetViews>
  <sheetFormatPr defaultColWidth="9" defaultRowHeight="13.2" outlineLevelRow="1" outlineLevelCol="2"/>
  <cols>
    <col min="1" max="1" width="4.6640625" style="31" customWidth="1"/>
    <col min="2" max="30" width="4.6640625" style="29" customWidth="1"/>
    <col min="31" max="32" width="12.6640625" style="26" hidden="1" customWidth="1" outlineLevel="1"/>
    <col min="33" max="33" width="4.6640625" style="26" hidden="1" customWidth="1" outlineLevel="1"/>
    <col min="34" max="49" width="4.6640625" style="26" hidden="1" customWidth="1" outlineLevel="2"/>
    <col min="50" max="50" width="8.109375" style="26" hidden="1" customWidth="1" outlineLevel="2"/>
    <col min="51" max="71" width="4.6640625" style="26" hidden="1" customWidth="1" outlineLevel="2"/>
    <col min="72" max="72" width="4.6640625" style="26" hidden="1" customWidth="1" outlineLevel="1"/>
    <col min="73" max="73" width="6.6640625" style="26" hidden="1" customWidth="1" outlineLevel="1"/>
    <col min="74" max="77" width="3.6640625" style="27" hidden="1" customWidth="1" outlineLevel="2"/>
    <col min="78" max="85" width="3.6640625" style="26" hidden="1" customWidth="1" outlineLevel="2"/>
    <col min="86" max="86" width="6.6640625" style="26" hidden="1" customWidth="1" outlineLevel="1"/>
    <col min="87" max="98" width="3.6640625" style="26" hidden="1" customWidth="1" outlineLevel="2"/>
    <col min="99" max="99" width="6.6640625" style="28" hidden="1" customWidth="1" outlineLevel="1" collapsed="1"/>
    <col min="100" max="100" width="6.6640625" style="28" hidden="1" customWidth="1" outlineLevel="1"/>
    <col min="101" max="101" width="4.6640625" style="26" hidden="1" customWidth="1" outlineLevel="1"/>
    <col min="102" max="102" width="10.6640625" style="26" hidden="1" customWidth="1" outlineLevel="1"/>
    <col min="103" max="105" width="10.6640625" style="26" hidden="1" customWidth="1" outlineLevel="2"/>
    <col min="106" max="106" width="9" style="26" hidden="1" customWidth="1" outlineLevel="1" collapsed="1"/>
    <col min="107" max="109" width="9" style="26" hidden="1" customWidth="1" outlineLevel="1"/>
    <col min="110" max="110" width="0" style="29" hidden="1" customWidth="1" collapsed="1"/>
    <col min="111" max="111" width="34.33203125" style="29" hidden="1" customWidth="1"/>
    <col min="112" max="112" width="0" style="29" hidden="1" customWidth="1"/>
    <col min="113" max="16384" width="9" style="29"/>
  </cols>
  <sheetData>
    <row r="1" spans="1:111" ht="33.75" customHeight="1">
      <c r="A1" s="105"/>
      <c r="B1" s="105"/>
      <c r="C1" s="105"/>
      <c r="D1" s="105"/>
      <c r="E1" s="105"/>
      <c r="F1" s="105"/>
      <c r="G1" s="105"/>
      <c r="H1" s="105"/>
      <c r="I1" s="105"/>
      <c r="J1" s="271" t="s">
        <v>162</v>
      </c>
      <c r="K1" s="271"/>
      <c r="L1" s="271"/>
      <c r="M1" s="271"/>
      <c r="N1" s="271"/>
      <c r="O1" s="271"/>
      <c r="P1" s="271"/>
      <c r="Q1" s="271"/>
      <c r="R1" s="271"/>
      <c r="S1" s="271"/>
      <c r="T1" s="271"/>
      <c r="U1" s="271"/>
      <c r="V1" s="271"/>
      <c r="W1" s="271"/>
      <c r="X1" s="271"/>
      <c r="Y1" s="271"/>
      <c r="Z1" s="271"/>
      <c r="AA1" s="271"/>
      <c r="AB1" s="271"/>
      <c r="AC1" s="271"/>
    </row>
    <row r="2" spans="1:111" ht="21.75" customHeight="1">
      <c r="A2" s="125" t="s">
        <v>156</v>
      </c>
      <c r="B2" s="125"/>
      <c r="C2" s="125"/>
      <c r="D2" s="125"/>
      <c r="E2" s="125"/>
      <c r="F2" s="125"/>
      <c r="G2" s="125"/>
      <c r="H2" s="125"/>
      <c r="I2" s="125"/>
      <c r="J2" s="125"/>
      <c r="K2" s="125"/>
      <c r="L2" s="125"/>
      <c r="M2" s="125"/>
      <c r="N2" s="125"/>
      <c r="O2" s="125"/>
      <c r="P2" s="125"/>
      <c r="Q2" s="125"/>
      <c r="R2" s="125"/>
      <c r="S2" s="125"/>
      <c r="T2" s="125"/>
      <c r="U2" s="125"/>
      <c r="V2" s="125"/>
      <c r="W2" s="125"/>
      <c r="X2" s="125"/>
      <c r="Y2" s="124" t="str">
        <f ca="1">"令和"&amp;YEAR(NOW())-2018&amp;"年"&amp;MONTH(NOW())&amp;"月"&amp;DAY(NOW())&amp;"日 試算"</f>
        <v>令和8年3月24日 試算</v>
      </c>
      <c r="Z2" s="124"/>
      <c r="AA2" s="124"/>
      <c r="AB2" s="124"/>
      <c r="AC2" s="124"/>
      <c r="AD2" s="24"/>
      <c r="AE2" s="25"/>
      <c r="AF2" s="25"/>
      <c r="AG2" s="25"/>
      <c r="AH2" s="25"/>
      <c r="AI2" s="25"/>
      <c r="AJ2" s="25"/>
      <c r="AK2" s="25"/>
      <c r="AL2" s="25"/>
      <c r="AM2" s="25"/>
      <c r="AN2" s="25"/>
      <c r="AO2" s="25"/>
      <c r="AP2" s="25"/>
      <c r="AQ2" s="25"/>
      <c r="AR2" s="25"/>
      <c r="AS2" s="25"/>
      <c r="AT2" s="25"/>
      <c r="AU2" s="25"/>
      <c r="AV2" s="25"/>
      <c r="AW2" s="25"/>
      <c r="AX2" s="25"/>
      <c r="AY2" s="25"/>
      <c r="AZ2" s="25"/>
      <c r="BA2" s="25"/>
      <c r="BB2" s="25"/>
      <c r="BC2" s="25"/>
    </row>
    <row r="3" spans="1:111" ht="0.6" customHeight="1" thickBo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24"/>
      <c r="AE3" s="25"/>
      <c r="AF3" s="25"/>
      <c r="AG3" s="25"/>
      <c r="AH3" s="25"/>
      <c r="AI3" s="25"/>
      <c r="AJ3" s="25"/>
      <c r="AK3" s="25"/>
      <c r="AL3" s="25"/>
      <c r="AM3" s="25"/>
      <c r="AN3" s="25"/>
      <c r="AO3" s="25"/>
      <c r="AP3" s="25"/>
      <c r="AQ3" s="25"/>
      <c r="AR3" s="25"/>
      <c r="AS3" s="25"/>
      <c r="AT3" s="25"/>
      <c r="AU3" s="25"/>
      <c r="AV3" s="25"/>
      <c r="AW3" s="25"/>
      <c r="AX3" s="25"/>
      <c r="AY3" s="25"/>
      <c r="AZ3" s="25"/>
      <c r="BA3" s="25"/>
      <c r="BB3" s="25"/>
      <c r="BC3" s="25"/>
    </row>
    <row r="4" spans="1:111" ht="27" customHeight="1">
      <c r="B4" s="180" t="s">
        <v>33</v>
      </c>
      <c r="C4" s="181"/>
      <c r="D4" s="161" t="s">
        <v>34</v>
      </c>
      <c r="E4" s="162"/>
      <c r="F4" s="163"/>
      <c r="G4" s="162" t="s">
        <v>114</v>
      </c>
      <c r="H4" s="162"/>
      <c r="I4" s="163"/>
      <c r="J4" s="161" t="s">
        <v>115</v>
      </c>
      <c r="K4" s="162"/>
      <c r="L4" s="163"/>
      <c r="M4" s="162" t="s">
        <v>161</v>
      </c>
      <c r="N4" s="162"/>
      <c r="O4" s="267"/>
      <c r="P4" s="159" t="s">
        <v>35</v>
      </c>
      <c r="Q4" s="160"/>
      <c r="R4" s="160"/>
      <c r="S4" s="239" t="s">
        <v>36</v>
      </c>
      <c r="T4" s="240"/>
      <c r="U4" s="240"/>
      <c r="V4" s="240"/>
      <c r="W4" s="240"/>
      <c r="X4" s="240"/>
      <c r="Y4" s="240"/>
      <c r="Z4" s="240"/>
      <c r="AA4" s="240"/>
      <c r="AB4" s="240"/>
      <c r="AC4" s="241"/>
      <c r="AD4" s="31"/>
      <c r="AE4" s="28"/>
      <c r="AF4" s="28"/>
      <c r="AG4" s="28"/>
      <c r="AH4" s="28"/>
      <c r="AI4" s="28"/>
      <c r="AJ4" s="28"/>
      <c r="AK4" s="28"/>
      <c r="AL4" s="28"/>
      <c r="AM4" s="28"/>
      <c r="AN4" s="28"/>
      <c r="AO4" s="28"/>
      <c r="AP4" s="28"/>
      <c r="AQ4" s="28"/>
      <c r="AR4" s="28"/>
      <c r="AS4" s="28"/>
      <c r="AT4" s="28"/>
      <c r="AU4" s="28"/>
      <c r="AV4" s="28"/>
      <c r="AW4" s="28"/>
      <c r="AY4" s="28"/>
      <c r="BV4" s="26"/>
      <c r="BW4" s="26"/>
      <c r="BX4" s="26"/>
      <c r="BY4" s="26"/>
      <c r="CX4" s="27"/>
      <c r="CY4" s="27"/>
      <c r="CZ4" s="27"/>
      <c r="DA4" s="27"/>
    </row>
    <row r="5" spans="1:111" ht="20.100000000000001" customHeight="1">
      <c r="B5" s="155" t="s">
        <v>37</v>
      </c>
      <c r="C5" s="156"/>
      <c r="D5" s="164">
        <f>医療所得割</f>
        <v>6.8000000000000005E-2</v>
      </c>
      <c r="E5" s="165"/>
      <c r="F5" s="166"/>
      <c r="G5" s="170">
        <f>後期所得割</f>
        <v>2.9000000000000001E-2</v>
      </c>
      <c r="H5" s="171"/>
      <c r="I5" s="172"/>
      <c r="J5" s="170">
        <f>介護所得割</f>
        <v>2.5000000000000001E-2</v>
      </c>
      <c r="K5" s="171"/>
      <c r="L5" s="172"/>
      <c r="M5" s="171">
        <f>子ども所得割</f>
        <v>3.0000000000000001E-3</v>
      </c>
      <c r="N5" s="171"/>
      <c r="O5" s="268"/>
      <c r="P5" s="178" t="s">
        <v>73</v>
      </c>
      <c r="Q5" s="179"/>
      <c r="R5" s="179"/>
      <c r="S5" s="248">
        <v>430000</v>
      </c>
      <c r="T5" s="249"/>
      <c r="U5" s="249"/>
      <c r="V5" s="254"/>
      <c r="W5" s="254"/>
      <c r="X5" s="254"/>
      <c r="Y5" s="237"/>
      <c r="Z5" s="237"/>
      <c r="AA5" s="237"/>
      <c r="AB5" s="237"/>
      <c r="AC5" s="238"/>
      <c r="AD5" s="31"/>
      <c r="AE5" s="28"/>
      <c r="AF5" s="28"/>
      <c r="AG5" s="28"/>
      <c r="AH5" s="28"/>
      <c r="AI5" s="28"/>
      <c r="AJ5" s="28"/>
      <c r="AK5" s="28"/>
      <c r="AL5" s="28"/>
      <c r="AM5" s="28"/>
      <c r="AN5" s="28"/>
      <c r="AO5" s="28"/>
      <c r="AP5" s="28"/>
      <c r="AQ5" s="28"/>
      <c r="AR5" s="28"/>
      <c r="AS5" s="28"/>
      <c r="AT5" s="28"/>
      <c r="AU5" s="28"/>
      <c r="AV5" s="28"/>
      <c r="AW5" s="28"/>
      <c r="AX5" s="28"/>
      <c r="AY5" s="28"/>
      <c r="AZ5" s="28"/>
      <c r="BV5" s="26"/>
      <c r="BW5" s="26"/>
      <c r="BX5" s="26"/>
      <c r="BY5" s="26"/>
      <c r="CU5" s="26"/>
      <c r="CW5" s="28"/>
      <c r="CY5" s="27"/>
      <c r="CZ5" s="27"/>
      <c r="DA5" s="27"/>
      <c r="DB5" s="27"/>
    </row>
    <row r="6" spans="1:111" ht="20.100000000000001" customHeight="1" thickBot="1">
      <c r="B6" s="155" t="s">
        <v>38</v>
      </c>
      <c r="C6" s="156"/>
      <c r="D6" s="167">
        <f>医療均等割</f>
        <v>36200</v>
      </c>
      <c r="E6" s="168"/>
      <c r="F6" s="169"/>
      <c r="G6" s="167">
        <f>後期均等割</f>
        <v>18700</v>
      </c>
      <c r="H6" s="168"/>
      <c r="I6" s="169"/>
      <c r="J6" s="167">
        <f>介護均等割</f>
        <v>18300</v>
      </c>
      <c r="K6" s="168"/>
      <c r="L6" s="169"/>
      <c r="M6" s="168">
        <f>子ども均等割</f>
        <v>1800</v>
      </c>
      <c r="N6" s="168"/>
      <c r="O6" s="269"/>
      <c r="P6" s="178" t="s">
        <v>74</v>
      </c>
      <c r="Q6" s="179"/>
      <c r="R6" s="179"/>
      <c r="S6" s="250">
        <v>430000</v>
      </c>
      <c r="T6" s="251"/>
      <c r="U6" s="251"/>
      <c r="V6" s="168">
        <f>税率・税額・賦課限度額!G29</f>
        <v>310000</v>
      </c>
      <c r="W6" s="168"/>
      <c r="X6" s="168"/>
      <c r="Y6" s="237" t="str">
        <f>"×被保険者数"</f>
        <v>×被保険者数</v>
      </c>
      <c r="Z6" s="237"/>
      <c r="AA6" s="237"/>
      <c r="AB6" s="237"/>
      <c r="AC6" s="238"/>
      <c r="AD6" s="31"/>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V6" s="26"/>
      <c r="BW6" s="26"/>
      <c r="BX6" s="26"/>
      <c r="BY6" s="26"/>
      <c r="CU6" s="26"/>
      <c r="CV6" s="26"/>
      <c r="CY6" s="28"/>
      <c r="CZ6" s="28"/>
      <c r="DB6" s="27"/>
      <c r="DC6" s="27"/>
      <c r="DD6" s="27"/>
      <c r="DE6" s="27"/>
    </row>
    <row r="7" spans="1:111" ht="20.100000000000001" customHeight="1" thickTop="1" thickBot="1">
      <c r="B7" s="157" t="s">
        <v>39</v>
      </c>
      <c r="C7" s="158"/>
      <c r="D7" s="173">
        <f>医療限度額</f>
        <v>670000</v>
      </c>
      <c r="E7" s="174"/>
      <c r="F7" s="175"/>
      <c r="G7" s="173">
        <f>後期限度額</f>
        <v>260000</v>
      </c>
      <c r="H7" s="174"/>
      <c r="I7" s="175"/>
      <c r="J7" s="173">
        <f>介護限度額</f>
        <v>170000</v>
      </c>
      <c r="K7" s="174"/>
      <c r="L7" s="175"/>
      <c r="M7" s="174">
        <f>子ども限度額</f>
        <v>30000</v>
      </c>
      <c r="N7" s="174"/>
      <c r="O7" s="270"/>
      <c r="P7" s="176" t="s">
        <v>75</v>
      </c>
      <c r="Q7" s="177"/>
      <c r="R7" s="177"/>
      <c r="S7" s="252">
        <v>430000</v>
      </c>
      <c r="T7" s="253"/>
      <c r="U7" s="253"/>
      <c r="V7" s="255">
        <f>税率・税額・賦課限度額!G30</f>
        <v>570000</v>
      </c>
      <c r="W7" s="255"/>
      <c r="X7" s="255"/>
      <c r="Y7" s="235" t="str">
        <f>"×被保険者数"</f>
        <v>×被保険者数</v>
      </c>
      <c r="Z7" s="235"/>
      <c r="AA7" s="235"/>
      <c r="AB7" s="235"/>
      <c r="AC7" s="236"/>
      <c r="AD7" s="31"/>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V7" s="26"/>
      <c r="BW7" s="26"/>
      <c r="BX7" s="26"/>
      <c r="BY7" s="26"/>
      <c r="CU7" s="26"/>
      <c r="CV7" s="26"/>
      <c r="CY7" s="28"/>
      <c r="CZ7" s="28"/>
      <c r="DB7" s="27"/>
      <c r="DC7" s="27"/>
      <c r="DD7" s="27"/>
      <c r="DE7" s="27"/>
    </row>
    <row r="8" spans="1:111" ht="20.100000000000001" customHeight="1" thickTop="1" thickBot="1">
      <c r="B8" s="77" t="s">
        <v>92</v>
      </c>
      <c r="C8" s="76"/>
      <c r="D8" s="32"/>
      <c r="E8" s="32"/>
      <c r="F8" s="32"/>
      <c r="G8" s="32"/>
      <c r="H8" s="32"/>
      <c r="I8" s="32"/>
      <c r="J8" s="32"/>
      <c r="K8" s="32"/>
      <c r="L8" s="32"/>
      <c r="M8" s="32"/>
      <c r="N8" s="19"/>
      <c r="O8" s="31"/>
      <c r="P8" s="244" t="s">
        <v>72</v>
      </c>
      <c r="Q8" s="245"/>
      <c r="R8" s="246"/>
      <c r="S8" s="247">
        <v>100000</v>
      </c>
      <c r="T8" s="247"/>
      <c r="U8" s="247"/>
      <c r="V8" s="242" t="s">
        <v>82</v>
      </c>
      <c r="W8" s="242"/>
      <c r="X8" s="242"/>
      <c r="Y8" s="242"/>
      <c r="Z8" s="242"/>
      <c r="AA8" s="242"/>
      <c r="AB8" s="242"/>
      <c r="AC8" s="243"/>
      <c r="AD8" s="31"/>
      <c r="AE8" s="28"/>
      <c r="AF8" s="28"/>
      <c r="AG8" s="28"/>
      <c r="AH8" s="28"/>
      <c r="AI8" s="28"/>
      <c r="AJ8" s="28"/>
      <c r="AK8" s="28"/>
      <c r="AL8" s="28"/>
      <c r="AM8" s="28"/>
      <c r="AN8" s="28"/>
      <c r="AO8" s="28"/>
      <c r="AP8" s="28"/>
      <c r="AQ8" s="28"/>
      <c r="AR8" s="28"/>
      <c r="AS8" s="28"/>
      <c r="AT8" s="28"/>
      <c r="AU8" s="28"/>
      <c r="AV8" s="28"/>
      <c r="AW8" s="28"/>
      <c r="AX8" s="28"/>
      <c r="AY8" s="28"/>
      <c r="AZ8" s="28"/>
      <c r="BV8" s="26"/>
      <c r="BW8" s="26"/>
      <c r="BX8" s="26"/>
      <c r="BY8" s="26"/>
      <c r="CU8" s="26"/>
      <c r="CW8" s="28"/>
      <c r="CY8" s="27"/>
      <c r="CZ8" s="27"/>
      <c r="DA8" s="27"/>
      <c r="DB8" s="27"/>
    </row>
    <row r="9" spans="1:111" ht="20.100000000000001" customHeight="1">
      <c r="B9" s="196" t="s">
        <v>146</v>
      </c>
      <c r="C9" s="196"/>
      <c r="D9" s="196"/>
      <c r="E9" s="216" t="str">
        <f>"令和"&amp;YEAR(試算基準日)-2018&amp;"年"&amp;MONTH(試算基準日)&amp;"月"&amp;DAY(試算基準日)&amp;"日"</f>
        <v>令和8年4月1日</v>
      </c>
      <c r="F9" s="217"/>
      <c r="G9" s="217"/>
      <c r="H9" s="217"/>
      <c r="I9" s="218"/>
      <c r="J9" s="229" t="s">
        <v>139</v>
      </c>
      <c r="K9" s="230"/>
      <c r="L9" s="230"/>
      <c r="M9" s="231"/>
      <c r="N9" s="231"/>
      <c r="O9" s="33" t="s">
        <v>140</v>
      </c>
      <c r="P9" s="225" t="s">
        <v>132</v>
      </c>
      <c r="Q9" s="225"/>
      <c r="R9" s="225"/>
      <c r="S9" s="225"/>
      <c r="T9" s="225"/>
      <c r="U9" s="225"/>
      <c r="V9" s="225"/>
      <c r="W9" s="225"/>
      <c r="X9" s="225"/>
      <c r="Y9" s="225"/>
      <c r="Z9" s="225"/>
      <c r="AA9" s="225"/>
      <c r="AB9" s="225"/>
      <c r="AC9" s="225"/>
      <c r="AD9" s="33"/>
      <c r="AE9" s="34"/>
      <c r="AF9" s="34"/>
      <c r="AG9" s="34"/>
      <c r="AH9" s="34"/>
      <c r="AI9" s="34"/>
      <c r="AJ9" s="34"/>
      <c r="AK9" s="219" t="s">
        <v>19</v>
      </c>
      <c r="AL9" s="220"/>
      <c r="AM9" s="220"/>
      <c r="AN9" s="220"/>
      <c r="AO9" s="220"/>
      <c r="AP9" s="220"/>
      <c r="AQ9" s="220"/>
      <c r="AR9" s="221"/>
      <c r="AS9" s="219" t="s">
        <v>20</v>
      </c>
      <c r="AT9" s="220"/>
      <c r="AU9" s="220"/>
      <c r="AV9" s="220"/>
      <c r="AW9" s="220"/>
      <c r="AX9" s="220"/>
      <c r="AY9" s="220"/>
      <c r="AZ9" s="221"/>
      <c r="BA9" s="219" t="s">
        <v>116</v>
      </c>
      <c r="BB9" s="220"/>
      <c r="BC9" s="220"/>
      <c r="BD9" s="220"/>
      <c r="BE9" s="220"/>
      <c r="BF9" s="220"/>
      <c r="BG9" s="220"/>
      <c r="BH9" s="221"/>
      <c r="BI9" s="219" t="s">
        <v>26</v>
      </c>
      <c r="BJ9" s="220"/>
      <c r="BK9" s="220"/>
      <c r="BL9" s="220"/>
      <c r="BM9" s="220"/>
      <c r="BN9" s="220"/>
      <c r="BO9" s="220"/>
      <c r="BP9" s="221"/>
      <c r="BQ9" s="214" t="s">
        <v>31</v>
      </c>
      <c r="BR9" s="203"/>
      <c r="BS9" s="203"/>
      <c r="BT9" s="28"/>
      <c r="BU9" s="28"/>
      <c r="BV9" s="28"/>
      <c r="BW9" s="28"/>
      <c r="BX9" s="28"/>
      <c r="BY9" s="28"/>
      <c r="BZ9" s="28"/>
      <c r="CA9" s="28"/>
      <c r="CB9" s="28"/>
      <c r="CC9" s="28"/>
      <c r="CD9" s="28"/>
      <c r="CE9" s="28"/>
      <c r="CF9" s="28"/>
      <c r="CG9" s="28"/>
      <c r="CH9" s="28"/>
      <c r="CI9" s="35"/>
      <c r="CJ9" s="35"/>
      <c r="CK9" s="35"/>
      <c r="CL9" s="35"/>
      <c r="CM9" s="35"/>
      <c r="CN9" s="35"/>
      <c r="CO9" s="35"/>
      <c r="CP9" s="35"/>
      <c r="CQ9" s="35"/>
      <c r="CR9" s="35"/>
      <c r="CS9" s="35"/>
      <c r="CT9" s="35"/>
      <c r="CU9" s="36">
        <v>6</v>
      </c>
      <c r="CV9" s="36">
        <v>18</v>
      </c>
      <c r="CX9" s="215" t="s">
        <v>30</v>
      </c>
      <c r="CY9" s="215"/>
      <c r="CZ9" s="215"/>
      <c r="DA9" s="215"/>
      <c r="DC9" s="26" t="s">
        <v>137</v>
      </c>
      <c r="DD9" s="26" t="s">
        <v>138</v>
      </c>
    </row>
    <row r="10" spans="1:111" ht="20.100000000000001" customHeight="1">
      <c r="A10" s="81" t="s">
        <v>76</v>
      </c>
      <c r="G10" s="101" t="s">
        <v>136</v>
      </c>
      <c r="X10" s="226" t="s">
        <v>77</v>
      </c>
      <c r="Y10" s="227"/>
      <c r="Z10" s="227"/>
      <c r="AA10" s="227"/>
      <c r="AB10" s="227"/>
      <c r="AC10" s="228"/>
      <c r="AK10" s="222"/>
      <c r="AL10" s="223"/>
      <c r="AM10" s="223"/>
      <c r="AN10" s="223"/>
      <c r="AO10" s="223"/>
      <c r="AP10" s="223"/>
      <c r="AQ10" s="223"/>
      <c r="AR10" s="224"/>
      <c r="AS10" s="222"/>
      <c r="AT10" s="223"/>
      <c r="AU10" s="223"/>
      <c r="AV10" s="223"/>
      <c r="AW10" s="223"/>
      <c r="AX10" s="223"/>
      <c r="AY10" s="223"/>
      <c r="AZ10" s="224"/>
      <c r="BA10" s="201" t="s">
        <v>117</v>
      </c>
      <c r="BB10" s="207"/>
      <c r="BC10" s="207"/>
      <c r="BD10" s="207"/>
      <c r="BE10" s="207"/>
      <c r="BF10" s="207"/>
      <c r="BG10" s="207"/>
      <c r="BH10" s="202"/>
      <c r="BI10" s="222"/>
      <c r="BJ10" s="223"/>
      <c r="BK10" s="223"/>
      <c r="BL10" s="223"/>
      <c r="BM10" s="223"/>
      <c r="BN10" s="223"/>
      <c r="BO10" s="223"/>
      <c r="BP10" s="224"/>
      <c r="BQ10" s="203"/>
      <c r="BR10" s="203"/>
      <c r="BS10" s="203"/>
      <c r="BV10" s="26"/>
      <c r="BW10" s="26"/>
      <c r="BX10" s="26"/>
      <c r="BY10" s="26"/>
      <c r="CI10" s="37"/>
      <c r="CQ10" s="27"/>
      <c r="CX10" s="27">
        <v>0</v>
      </c>
      <c r="CY10" s="27">
        <v>24000000</v>
      </c>
      <c r="CZ10" s="27">
        <v>24500000</v>
      </c>
      <c r="DA10" s="27">
        <v>25000000</v>
      </c>
    </row>
    <row r="11" spans="1:111" ht="20.100000000000001" customHeight="1">
      <c r="A11" s="38"/>
      <c r="B11" s="196" t="s">
        <v>8</v>
      </c>
      <c r="C11" s="196"/>
      <c r="D11" s="196"/>
      <c r="E11" s="204" t="s">
        <v>71</v>
      </c>
      <c r="F11" s="206"/>
      <c r="G11" s="196" t="s">
        <v>9</v>
      </c>
      <c r="H11" s="196"/>
      <c r="I11" s="196"/>
      <c r="J11" s="196" t="s">
        <v>10</v>
      </c>
      <c r="K11" s="196"/>
      <c r="L11" s="204" t="s">
        <v>53</v>
      </c>
      <c r="M11" s="205"/>
      <c r="N11" s="206"/>
      <c r="O11" s="204" t="s">
        <v>54</v>
      </c>
      <c r="P11" s="205"/>
      <c r="Q11" s="206"/>
      <c r="R11" s="204" t="s">
        <v>55</v>
      </c>
      <c r="S11" s="205"/>
      <c r="T11" s="206"/>
      <c r="U11" s="204" t="s">
        <v>56</v>
      </c>
      <c r="V11" s="205"/>
      <c r="W11" s="206"/>
      <c r="X11" s="204" t="s">
        <v>57</v>
      </c>
      <c r="Y11" s="205"/>
      <c r="Z11" s="206"/>
      <c r="AA11" s="204" t="s">
        <v>6</v>
      </c>
      <c r="AB11" s="205"/>
      <c r="AC11" s="206"/>
      <c r="AD11" s="39"/>
      <c r="AE11" s="40" t="s">
        <v>88</v>
      </c>
      <c r="AF11" s="40" t="s">
        <v>89</v>
      </c>
      <c r="AG11" s="41"/>
      <c r="AH11" s="201" t="s">
        <v>14</v>
      </c>
      <c r="AI11" s="207"/>
      <c r="AJ11" s="207"/>
      <c r="AK11" s="203" t="s">
        <v>16</v>
      </c>
      <c r="AL11" s="203"/>
      <c r="AM11" s="203" t="s">
        <v>17</v>
      </c>
      <c r="AN11" s="203"/>
      <c r="AO11" s="203" t="s">
        <v>18</v>
      </c>
      <c r="AP11" s="203"/>
      <c r="AQ11" s="203" t="s">
        <v>142</v>
      </c>
      <c r="AR11" s="203"/>
      <c r="AS11" s="203" t="s">
        <v>16</v>
      </c>
      <c r="AT11" s="203"/>
      <c r="AU11" s="203" t="s">
        <v>17</v>
      </c>
      <c r="AV11" s="203"/>
      <c r="AW11" s="203" t="s">
        <v>18</v>
      </c>
      <c r="AX11" s="203"/>
      <c r="AY11" s="203" t="s">
        <v>142</v>
      </c>
      <c r="AZ11" s="203"/>
      <c r="BA11" s="201" t="s">
        <v>16</v>
      </c>
      <c r="BB11" s="202"/>
      <c r="BC11" s="201" t="s">
        <v>17</v>
      </c>
      <c r="BD11" s="202"/>
      <c r="BE11" s="201" t="s">
        <v>18</v>
      </c>
      <c r="BF11" s="202"/>
      <c r="BG11" s="201" t="s">
        <v>142</v>
      </c>
      <c r="BH11" s="202"/>
      <c r="BI11" s="201" t="s">
        <v>16</v>
      </c>
      <c r="BJ11" s="202"/>
      <c r="BK11" s="201" t="s">
        <v>17</v>
      </c>
      <c r="BL11" s="202"/>
      <c r="BM11" s="201" t="s">
        <v>18</v>
      </c>
      <c r="BN11" s="202"/>
      <c r="BO11" s="201" t="s">
        <v>142</v>
      </c>
      <c r="BP11" s="202"/>
      <c r="BQ11" s="203"/>
      <c r="BR11" s="203"/>
      <c r="BS11" s="203"/>
      <c r="BU11" s="42" t="s">
        <v>11</v>
      </c>
      <c r="BV11" s="26">
        <v>4</v>
      </c>
      <c r="BW11" s="26">
        <f>BV11+1</f>
        <v>5</v>
      </c>
      <c r="BX11" s="26">
        <f t="shared" ref="BX11:CG11" si="0">BW11+1</f>
        <v>6</v>
      </c>
      <c r="BY11" s="26">
        <f t="shared" si="0"/>
        <v>7</v>
      </c>
      <c r="BZ11" s="26">
        <f t="shared" si="0"/>
        <v>8</v>
      </c>
      <c r="CA11" s="26">
        <f t="shared" si="0"/>
        <v>9</v>
      </c>
      <c r="CB11" s="26">
        <f t="shared" si="0"/>
        <v>10</v>
      </c>
      <c r="CC11" s="26">
        <f t="shared" si="0"/>
        <v>11</v>
      </c>
      <c r="CD11" s="26">
        <f t="shared" si="0"/>
        <v>12</v>
      </c>
      <c r="CE11" s="26">
        <v>1</v>
      </c>
      <c r="CF11" s="26">
        <f t="shared" si="0"/>
        <v>2</v>
      </c>
      <c r="CG11" s="26">
        <f t="shared" si="0"/>
        <v>3</v>
      </c>
      <c r="CH11" s="43" t="s">
        <v>32</v>
      </c>
      <c r="CI11" s="26">
        <v>4</v>
      </c>
      <c r="CJ11" s="26">
        <f>CI11+1</f>
        <v>5</v>
      </c>
      <c r="CK11" s="26">
        <f t="shared" ref="CK11:CQ11" si="1">CJ11+1</f>
        <v>6</v>
      </c>
      <c r="CL11" s="26">
        <f t="shared" si="1"/>
        <v>7</v>
      </c>
      <c r="CM11" s="26">
        <f t="shared" si="1"/>
        <v>8</v>
      </c>
      <c r="CN11" s="26">
        <f t="shared" si="1"/>
        <v>9</v>
      </c>
      <c r="CO11" s="26">
        <f t="shared" si="1"/>
        <v>10</v>
      </c>
      <c r="CP11" s="26">
        <f t="shared" si="1"/>
        <v>11</v>
      </c>
      <c r="CQ11" s="26">
        <f t="shared" si="1"/>
        <v>12</v>
      </c>
      <c r="CR11" s="26">
        <v>1</v>
      </c>
      <c r="CS11" s="26">
        <f t="shared" ref="CS11:CT11" si="2">CR11+1</f>
        <v>2</v>
      </c>
      <c r="CT11" s="26">
        <f t="shared" si="2"/>
        <v>3</v>
      </c>
      <c r="CU11" s="44" t="s">
        <v>12</v>
      </c>
      <c r="CV11" s="44" t="s">
        <v>13</v>
      </c>
      <c r="CX11" s="27">
        <v>24000000</v>
      </c>
      <c r="CY11" s="27">
        <v>24500000</v>
      </c>
      <c r="CZ11" s="27">
        <v>25000000</v>
      </c>
      <c r="DA11" s="27"/>
      <c r="DC11" s="26">
        <f>SUM(DC12:DC18)</f>
        <v>0</v>
      </c>
      <c r="DD11" s="26">
        <f>SUM(DD12:DD18)</f>
        <v>0</v>
      </c>
      <c r="DF11" s="29" t="s">
        <v>143</v>
      </c>
      <c r="DG11" s="29" t="s">
        <v>144</v>
      </c>
    </row>
    <row r="12" spans="1:111" ht="20.100000000000001" customHeight="1">
      <c r="A12" s="38" t="s">
        <v>41</v>
      </c>
      <c r="B12" s="197"/>
      <c r="C12" s="197"/>
      <c r="D12" s="197"/>
      <c r="E12" s="232"/>
      <c r="F12" s="233"/>
      <c r="G12" s="198"/>
      <c r="H12" s="198"/>
      <c r="I12" s="198"/>
      <c r="J12" s="199" t="str">
        <f>IF(G12="","",DATEDIF(G12,試算基準日,"y"))</f>
        <v/>
      </c>
      <c r="K12" s="200"/>
      <c r="L12" s="189"/>
      <c r="M12" s="190"/>
      <c r="N12" s="191"/>
      <c r="O12" s="192">
        <f>IF(給与所得!M6="","",IF(COUNTIF(E12:E12,"*非自発*")=1,(給与所得!M6-給与所得!AO6)*0.3,給与所得!M6-給与所得!AO6))</f>
        <v>0</v>
      </c>
      <c r="P12" s="193"/>
      <c r="Q12" s="194"/>
      <c r="R12" s="189"/>
      <c r="S12" s="190"/>
      <c r="T12" s="191"/>
      <c r="U12" s="192" t="str">
        <f>IF(E12="","",IF(年金所得!S6="",0,年金所得!S6))</f>
        <v/>
      </c>
      <c r="V12" s="193"/>
      <c r="W12" s="194"/>
      <c r="X12" s="189"/>
      <c r="Y12" s="190"/>
      <c r="Z12" s="191"/>
      <c r="AA12" s="192" t="str">
        <f>IF(E12="","",IF(O12="",0,O12)+IF(U12="",0,U12)+IF(X12="",0,X12))</f>
        <v/>
      </c>
      <c r="AB12" s="193"/>
      <c r="AC12" s="194"/>
      <c r="AD12" s="45"/>
      <c r="AE12" s="46" t="str">
        <f>軽減判定所得!S6</f>
        <v/>
      </c>
      <c r="AF12" s="46">
        <f>IF(X12="",0,X12)+IF(AE12="",0,AE12)+IF(O12="",0,O12)</f>
        <v>0</v>
      </c>
      <c r="AG12" s="47"/>
      <c r="AH12" s="183" t="str">
        <f t="shared" ref="AH12:AH18" si="3">IF(OR(E12="",COUNTIF(E12:E12,"*擬制世帯主*")=1,E12="特定同一世帯所属者"),"",IF(COUNTIF(E12:E12,"*社離旧扶*")=1,0,MAX(0,AA12-SUM(CX12:DA12))))</f>
        <v/>
      </c>
      <c r="AI12" s="195"/>
      <c r="AJ12" s="184"/>
      <c r="AK12" s="183" t="str">
        <f t="shared" ref="AK12:AK18" si="4">IF($AH12="","",ROUNDDOWN($AH12*医療所得割*SUM($CI12:$CT12)/12,0))</f>
        <v/>
      </c>
      <c r="AL12" s="184"/>
      <c r="AM12" s="183" t="str">
        <f t="shared" ref="AM12:AM18" si="5">IF($AH12="","",ROUNDDOWN($AH12*後期所得割*SUM($CI12:$CT12)/12,0))</f>
        <v/>
      </c>
      <c r="AN12" s="184"/>
      <c r="AO12" s="183" t="str">
        <f t="shared" ref="AO12:AO18" si="6">IF($AH12="","",IF(BU12="○",ROUNDDOWN($AH12*介護所得割*SUM($BV12:$CG12)/12,0),""))</f>
        <v/>
      </c>
      <c r="AP12" s="184"/>
      <c r="AQ12" s="183" t="str">
        <f>IF($AH12="","",IF(DF12="○",ROUNDDOWN($AH12*子ども所得割,0),""))</f>
        <v/>
      </c>
      <c r="AR12" s="184"/>
      <c r="AS12" s="185" t="str">
        <f t="shared" ref="AS12:AS18" si="7">IF(J12="","",IF(OR(COUNTIF(E12:E12,"*擬制世帯主*")=1,E12="特定同一世帯所属者"),"",ROUNDDOWN(医療均等割*SUM($CI12:$CT12)/12,0)))</f>
        <v/>
      </c>
      <c r="AT12" s="187"/>
      <c r="AU12" s="185" t="str">
        <f t="shared" ref="AU12:AU18" si="8">IF(AH12="","",IF(OR(COUNTIF(E12:E12,"*擬制世帯主*")=1,E12="特定同一世帯所属者"),"",ROUNDDOWN(後期均等割*SUM($CI12:$CT12)/12,0)))</f>
        <v/>
      </c>
      <c r="AV12" s="187"/>
      <c r="AW12" s="183" t="str">
        <f t="shared" ref="AW12:AW18" si="9">IF(AH12="","",IF(OR(COUNTIF(E12:E12,"*擬制世帯主*")=1,E12="特定同一世帯所属者"),"",IF($G12="","",IF(BU12="○",介護均等割/12*SUM(BV12:CG12),""))))</f>
        <v/>
      </c>
      <c r="AX12" s="184"/>
      <c r="AY12" s="183" t="str">
        <f>IF(AH12="","",IF(OR(COUNTIF(E12:E12,"*擬制世帯主*")=1,E12="特定同一世帯所属者"),"",IF($E12="","",IF(DF12="○",子ども均等割,""))))</f>
        <v/>
      </c>
      <c r="AZ12" s="184"/>
      <c r="BA12" s="185" t="str">
        <f t="shared" ref="BA12:BA18" si="10">IF(AS12="","",IF(OR($CU12="○",$CV12="○"),IF(軽減="軽減なし",ROUNDUP(AS12*0.5,0),AS12-ROUNDUP((AS12-ROUNDUP(AS12*(軽減/10),0))*0.5,0)),IF(軽減="軽減なし",IF(COUNTIF(E12:E12,"*社離旧扶*")=1,ROUNDUP(AS12*0.5,0),0),IF(AND(COUNTIF(E12:E12,"*社離旧扶*")=1,軽減=2),ROUNDUP((AS12*0.7)*(1-軽減/10),0),ROUNDUP(AS12*(軽減/10),0)))))</f>
        <v/>
      </c>
      <c r="BB12" s="187"/>
      <c r="BC12" s="185" t="str">
        <f t="shared" ref="BC12:BC18" si="11">IF(AU12="","",IF(OR($CU12="○",$CV12="○"),IF(軽減="軽減なし",ROUNDUP(AU12*0.5,0),AU12-ROUNDUP((AU12-ROUNDUP(AU12*(軽減/10),0))*0.5,0)),IF(軽減="軽減なし",IF(COUNTIF(E12:E12,"*社離旧扶*")=1,ROUNDUP(AU12*0.5,0),0),IF(AND(COUNTIF(E12:E12,"*社離旧扶*")=1,軽減=2),ROUNDUP((AU12*0.7)*(1-軽減/10),0),ROUNDUP(AU12*(軽減/10),0)))))</f>
        <v/>
      </c>
      <c r="BD12" s="187"/>
      <c r="BE12" s="185" t="str">
        <f t="shared" ref="BE12:BE18" si="12">IF(AW12="","",IF(軽減="軽減なし",0,IF(ISERROR(AW12*軽減/10),"",AW12*軽減/10)))</f>
        <v/>
      </c>
      <c r="BF12" s="187"/>
      <c r="BG12" s="185" t="str">
        <f>IF(AY12="","",IF(OR($CU12="○",$CV12="○"),IF(軽減="軽減なし",ROUNDUP(AY12*0.5,0),AY12-ROUNDUP((AY12-ROUNDUP(AY12*(軽減/10),0))*0.5,0)),IF(軽減="軽減なし",IF(COUNTIF(I12:I12,"*社離旧扶*")=1,ROUNDUP(AY12*0.5,0),0),IF(AND(COUNTIF(I12:I12,"*社離旧扶*")=1,軽減=2),ROUNDUP((AY12*0.7)*(1-軽減/10),0),ROUNDUP(AY12*(軽減/10),0)))))</f>
        <v/>
      </c>
      <c r="BH12" s="187"/>
      <c r="BI12" s="263">
        <f>IF(AJ19+AR19-AZ19&gt;医療限度額,AJ19+AR19-AZ19-医療限度額,0)</f>
        <v>0</v>
      </c>
      <c r="BJ12" s="264"/>
      <c r="BK12" s="263">
        <f>IF(AL19+AT19-BB19&gt;後期限度額,AL19+AT19-BB19-後期限度額,0)</f>
        <v>0</v>
      </c>
      <c r="BL12" s="264"/>
      <c r="BM12" s="263">
        <f>IF(AN19+AV19-BD19&gt;介護限度額,AN19+AV19-BD19-介護限度額,0)</f>
        <v>0</v>
      </c>
      <c r="BN12" s="264"/>
      <c r="BO12" s="263">
        <f>IF(AP19+AX19-BF19&gt;子ども限度額,AP19+AX19-BF19-子ども限度額,0)</f>
        <v>0</v>
      </c>
      <c r="BP12" s="264"/>
      <c r="BQ12" s="113">
        <f>ROUNDDOWN(AJ19+AR19-AZ19-BH19,-2)+ROUNDDOWN(AL19+AT19-BB19-BJ19,-2)+ROUNDDOWN(AN19+AV19-BD19-BL19,-2)+ROUNDDOWN(AP19+AX19-BF19-BN19,-2)</f>
        <v>0</v>
      </c>
      <c r="BR12" s="114"/>
      <c r="BS12" s="115"/>
      <c r="BU12" s="26" t="str">
        <f t="shared" ref="BU12:BU18" si="13">IF(J12="","",IF(SUM(BV12:CG12)&gt;0,"○","×"))</f>
        <v/>
      </c>
      <c r="BV12" s="27" t="str">
        <f>IF($G12="","",IF(AND(DATEDIF($G12,DATE(IF(BV$11&lt;4,YEAR(試算基準日)+1,YEAR(試算基準日)),BV$11+1,1),"Y")&gt;39,DATEDIF($G12,DATE(IF(BV$11&lt;4,YEAR(試算基準日)+1,YEAR(試算基準日)),BV$11+1,1),"Y")&lt;65),1,""))</f>
        <v/>
      </c>
      <c r="BW12" s="27" t="str">
        <f t="shared" ref="BV12:CG18" si="14">IF($G12="","",IF(AND(DATEDIF($G12,DATE(IF(BW$11&lt;4,YEAR(試算基準日)+1,YEAR(試算基準日)),BW$11+1,1),"Y")&gt;39,DATEDIF($G12,DATE(IF(BW$11&lt;4,YEAR(試算基準日)+1,YEAR(試算基準日)),BW$11+1,1),"Y")&lt;65),1,""))</f>
        <v/>
      </c>
      <c r="BX12" s="27" t="str">
        <f t="shared" si="14"/>
        <v/>
      </c>
      <c r="BY12" s="27" t="str">
        <f t="shared" si="14"/>
        <v/>
      </c>
      <c r="BZ12" s="27" t="str">
        <f t="shared" si="14"/>
        <v/>
      </c>
      <c r="CA12" s="27" t="str">
        <f t="shared" si="14"/>
        <v/>
      </c>
      <c r="CB12" s="27" t="str">
        <f t="shared" si="14"/>
        <v/>
      </c>
      <c r="CC12" s="27" t="str">
        <f t="shared" si="14"/>
        <v/>
      </c>
      <c r="CD12" s="27" t="str">
        <f t="shared" si="14"/>
        <v/>
      </c>
      <c r="CE12" s="27" t="str">
        <f t="shared" si="14"/>
        <v/>
      </c>
      <c r="CF12" s="27" t="str">
        <f t="shared" si="14"/>
        <v/>
      </c>
      <c r="CG12" s="27" t="str">
        <f t="shared" si="14"/>
        <v/>
      </c>
      <c r="CH12" s="48">
        <f>SUM(CI12:CT12)</f>
        <v>0</v>
      </c>
      <c r="CI12" s="27" t="str">
        <f t="shared" ref="CI12:CT18" si="15">IF(DATEDIF($G12,DATE(IF(CI$11&lt;4,YEAR(試算基準日)+1,YEAR(試算基準日)),CI$11+1,1),"Y")&lt;75,1,"")</f>
        <v/>
      </c>
      <c r="CJ12" s="27" t="str">
        <f t="shared" si="15"/>
        <v/>
      </c>
      <c r="CK12" s="27" t="str">
        <f t="shared" si="15"/>
        <v/>
      </c>
      <c r="CL12" s="27" t="str">
        <f t="shared" si="15"/>
        <v/>
      </c>
      <c r="CM12" s="27" t="str">
        <f t="shared" si="15"/>
        <v/>
      </c>
      <c r="CN12" s="27" t="str">
        <f t="shared" si="15"/>
        <v/>
      </c>
      <c r="CO12" s="27" t="str">
        <f t="shared" si="15"/>
        <v/>
      </c>
      <c r="CP12" s="27" t="str">
        <f t="shared" si="15"/>
        <v/>
      </c>
      <c r="CQ12" s="27" t="str">
        <f t="shared" si="15"/>
        <v/>
      </c>
      <c r="CR12" s="27" t="str">
        <f t="shared" si="15"/>
        <v/>
      </c>
      <c r="CS12" s="27" t="str">
        <f t="shared" si="15"/>
        <v/>
      </c>
      <c r="CT12" s="27" t="str">
        <f t="shared" si="15"/>
        <v/>
      </c>
      <c r="CU12" s="28" t="str">
        <f t="shared" ref="CU12:CU18" si="16">IF(J12="","",IF(J12&lt;$CU$9,"○","×"))</f>
        <v/>
      </c>
      <c r="CV12" s="28" t="str">
        <f t="shared" ref="CV12:CV18" si="17">IF(J12="","",IF(CU12="×",IF(J12&lt;$CV$9,"○","×"),"×"))</f>
        <v/>
      </c>
      <c r="CX12" s="27" t="str">
        <f t="shared" ref="CX12:CX18" si="18">IF(AA12="","",IF(AND($L12&gt;=CX$10,$L12&lt;=CX$11),430000,0))</f>
        <v/>
      </c>
      <c r="CY12" s="27" t="str">
        <f t="shared" ref="CY12:CY18" si="19">IF(AA12="","",IF(AND($L12&gt;CY$10,$L12&lt;=CY$11),290000,0))</f>
        <v/>
      </c>
      <c r="CZ12" s="27" t="str">
        <f t="shared" ref="CZ12:CZ18" si="20">IF(AA12="","",IF(AND($L12&gt;CZ$10,$L12&lt;=CZ$11),150000,0))</f>
        <v/>
      </c>
      <c r="DA12" s="27" t="str">
        <f t="shared" ref="DA12:DA18" si="21">IF(AA12="","",IF($L12&gt;DA$10,0,0))</f>
        <v/>
      </c>
      <c r="DC12" s="26">
        <f t="shared" ref="DC12:DC18" si="22">IF(COUNTIF(E12:E12,"普通世帯主")+COUNTIF(E12:E12,"*被保険者*")+COUNTIF(E12:E12,"*特定同一*")=1,1,0)</f>
        <v>0</v>
      </c>
      <c r="DD12" s="26">
        <f t="shared" ref="DD12:DD18" si="23">IF(DC12=1,IF(OR(O12&gt;0,U12&gt;0),1,0),0)</f>
        <v>0</v>
      </c>
      <c r="DF12" s="29" t="str">
        <f t="shared" ref="DF12:DF18" si="24">IF(試算基準日&lt;=DG12,"×","○")</f>
        <v>○</v>
      </c>
      <c r="DG12" s="112">
        <f>DATE(YEAR(G12)+19,3,31)</f>
        <v>7030</v>
      </c>
    </row>
    <row r="13" spans="1:111" ht="20.100000000000001" customHeight="1">
      <c r="A13" s="38" t="s">
        <v>42</v>
      </c>
      <c r="B13" s="197"/>
      <c r="C13" s="197"/>
      <c r="D13" s="197"/>
      <c r="E13" s="232"/>
      <c r="F13" s="233"/>
      <c r="G13" s="198"/>
      <c r="H13" s="198"/>
      <c r="I13" s="198"/>
      <c r="J13" s="199" t="str">
        <f t="shared" ref="J13:J15" si="25">IF(G13="","",DATEDIF(G13,試算基準日,"y"))</f>
        <v/>
      </c>
      <c r="K13" s="200"/>
      <c r="L13" s="189"/>
      <c r="M13" s="190"/>
      <c r="N13" s="191"/>
      <c r="O13" s="192">
        <f>IF(給与所得!M7="","",IF(COUNTIF(E13:E13,"*非自発*")=1,(給与所得!M7-給与所得!AO7)*0.3,給与所得!M7-給与所得!AO7))</f>
        <v>0</v>
      </c>
      <c r="P13" s="193"/>
      <c r="Q13" s="194"/>
      <c r="R13" s="189"/>
      <c r="S13" s="190"/>
      <c r="T13" s="191"/>
      <c r="U13" s="192" t="str">
        <f>IF(E13="","",IF(年金所得!S7="",0,年金所得!S7))</f>
        <v/>
      </c>
      <c r="V13" s="193"/>
      <c r="W13" s="194"/>
      <c r="X13" s="189"/>
      <c r="Y13" s="190"/>
      <c r="Z13" s="191"/>
      <c r="AA13" s="192" t="str">
        <f t="shared" ref="AA13:AA18" si="26">IF(E13="","",IF(O13="",0,O13)+IF(U13="",0,U13)+IF(X13="",0,X13))</f>
        <v/>
      </c>
      <c r="AB13" s="193"/>
      <c r="AC13" s="194"/>
      <c r="AD13" s="45"/>
      <c r="AE13" s="46" t="str">
        <f>軽減判定所得!S7</f>
        <v/>
      </c>
      <c r="AF13" s="46">
        <f>IF(X13="",0,X13)+IF(AE13="",0,AE13)+IF(O13="",0,O13)</f>
        <v>0</v>
      </c>
      <c r="AG13" s="47"/>
      <c r="AH13" s="183" t="str">
        <f t="shared" si="3"/>
        <v/>
      </c>
      <c r="AI13" s="195"/>
      <c r="AJ13" s="184"/>
      <c r="AK13" s="183" t="str">
        <f t="shared" si="4"/>
        <v/>
      </c>
      <c r="AL13" s="184"/>
      <c r="AM13" s="183" t="str">
        <f t="shared" si="5"/>
        <v/>
      </c>
      <c r="AN13" s="184"/>
      <c r="AO13" s="183" t="str">
        <f t="shared" si="6"/>
        <v/>
      </c>
      <c r="AP13" s="184"/>
      <c r="AQ13" s="183" t="str">
        <f>IF($AH13="","",IF(DF13="○",ROUNDDOWN($AH13*子ども所得割,0),""))</f>
        <v/>
      </c>
      <c r="AR13" s="184"/>
      <c r="AS13" s="185" t="str">
        <f t="shared" si="7"/>
        <v/>
      </c>
      <c r="AT13" s="187"/>
      <c r="AU13" s="185" t="str">
        <f t="shared" si="8"/>
        <v/>
      </c>
      <c r="AV13" s="187"/>
      <c r="AW13" s="183" t="str">
        <f t="shared" si="9"/>
        <v/>
      </c>
      <c r="AX13" s="184"/>
      <c r="AY13" s="183" t="str">
        <f>IF(AH13="","",IF(OR(COUNTIF(E13:E13,"*擬制世帯主*")=1,E13="特定同一世帯所属者"),"",IF($E13="","",IF(DF13="○",子ども均等割,""))))</f>
        <v/>
      </c>
      <c r="AZ13" s="184"/>
      <c r="BA13" s="185" t="str">
        <f t="shared" si="10"/>
        <v/>
      </c>
      <c r="BB13" s="187"/>
      <c r="BC13" s="185" t="str">
        <f t="shared" si="11"/>
        <v/>
      </c>
      <c r="BD13" s="187"/>
      <c r="BE13" s="185" t="str">
        <f t="shared" si="12"/>
        <v/>
      </c>
      <c r="BF13" s="187"/>
      <c r="BG13" s="185" t="str">
        <f>IF(AY13="","",IF(OR($CU13="○",$CV13="○"),IF(軽減="軽減なし",ROUNDUP(AY13*0.5,0),AY13-ROUNDUP((AY13-ROUNDUP(AY13*(軽減/10),0))*0.5,0)),IF(軽減="軽減なし",IF(COUNTIF(I13:I13,"*社離旧扶*")=1,ROUNDUP(AY13*0.5,0),0),IF(AND(COUNTIF(I13:I13,"*社離旧扶*")=1,軽減=2),ROUNDUP((AY13*0.7)*(1-軽減/10),0),ROUNDUP(AY13*(軽減/10),0)))))</f>
        <v/>
      </c>
      <c r="BH13" s="187"/>
      <c r="BI13" s="265"/>
      <c r="BJ13" s="266"/>
      <c r="BK13" s="265"/>
      <c r="BL13" s="266"/>
      <c r="BM13" s="265"/>
      <c r="BN13" s="266"/>
      <c r="BO13" s="265"/>
      <c r="BP13" s="266"/>
      <c r="BQ13" s="116"/>
      <c r="BR13" s="117"/>
      <c r="BS13" s="118"/>
      <c r="BU13" s="26" t="str">
        <f t="shared" si="13"/>
        <v/>
      </c>
      <c r="BV13" s="27" t="str">
        <f t="shared" si="14"/>
        <v/>
      </c>
      <c r="BW13" s="27" t="str">
        <f t="shared" si="14"/>
        <v/>
      </c>
      <c r="BX13" s="27" t="str">
        <f t="shared" si="14"/>
        <v/>
      </c>
      <c r="BY13" s="27" t="str">
        <f t="shared" si="14"/>
        <v/>
      </c>
      <c r="BZ13" s="27" t="str">
        <f t="shared" si="14"/>
        <v/>
      </c>
      <c r="CA13" s="27" t="str">
        <f t="shared" si="14"/>
        <v/>
      </c>
      <c r="CB13" s="27" t="str">
        <f t="shared" si="14"/>
        <v/>
      </c>
      <c r="CC13" s="27" t="str">
        <f t="shared" si="14"/>
        <v/>
      </c>
      <c r="CD13" s="27" t="str">
        <f t="shared" si="14"/>
        <v/>
      </c>
      <c r="CE13" s="27" t="str">
        <f t="shared" si="14"/>
        <v/>
      </c>
      <c r="CF13" s="27" t="str">
        <f t="shared" si="14"/>
        <v/>
      </c>
      <c r="CG13" s="27" t="str">
        <f t="shared" si="14"/>
        <v/>
      </c>
      <c r="CH13" s="48">
        <f t="shared" ref="CH13:CH18" si="27">SUM(CI13:CT13)</f>
        <v>0</v>
      </c>
      <c r="CI13" s="27" t="str">
        <f t="shared" si="15"/>
        <v/>
      </c>
      <c r="CJ13" s="27" t="str">
        <f t="shared" si="15"/>
        <v/>
      </c>
      <c r="CK13" s="27" t="str">
        <f t="shared" si="15"/>
        <v/>
      </c>
      <c r="CL13" s="27" t="str">
        <f t="shared" si="15"/>
        <v/>
      </c>
      <c r="CM13" s="27" t="str">
        <f t="shared" si="15"/>
        <v/>
      </c>
      <c r="CN13" s="27" t="str">
        <f t="shared" si="15"/>
        <v/>
      </c>
      <c r="CO13" s="27" t="str">
        <f t="shared" si="15"/>
        <v/>
      </c>
      <c r="CP13" s="27" t="str">
        <f t="shared" si="15"/>
        <v/>
      </c>
      <c r="CQ13" s="27" t="str">
        <f t="shared" si="15"/>
        <v/>
      </c>
      <c r="CR13" s="27" t="str">
        <f t="shared" si="15"/>
        <v/>
      </c>
      <c r="CS13" s="27" t="str">
        <f t="shared" si="15"/>
        <v/>
      </c>
      <c r="CT13" s="27" t="str">
        <f t="shared" si="15"/>
        <v/>
      </c>
      <c r="CU13" s="28" t="str">
        <f t="shared" si="16"/>
        <v/>
      </c>
      <c r="CV13" s="28" t="str">
        <f t="shared" si="17"/>
        <v/>
      </c>
      <c r="CX13" s="27" t="str">
        <f t="shared" si="18"/>
        <v/>
      </c>
      <c r="CY13" s="27" t="str">
        <f t="shared" si="19"/>
        <v/>
      </c>
      <c r="CZ13" s="27" t="str">
        <f t="shared" si="20"/>
        <v/>
      </c>
      <c r="DA13" s="27" t="str">
        <f t="shared" si="21"/>
        <v/>
      </c>
      <c r="DC13" s="26">
        <f t="shared" si="22"/>
        <v>0</v>
      </c>
      <c r="DD13" s="26">
        <f t="shared" si="23"/>
        <v>0</v>
      </c>
      <c r="DF13" s="29" t="str">
        <f t="shared" si="24"/>
        <v>○</v>
      </c>
      <c r="DG13" s="112">
        <f t="shared" ref="DG13:DG16" si="28">DATE(YEAR(G13)+19,3,31)</f>
        <v>7030</v>
      </c>
    </row>
    <row r="14" spans="1:111" ht="20.100000000000001" customHeight="1">
      <c r="A14" s="38" t="s">
        <v>43</v>
      </c>
      <c r="B14" s="208"/>
      <c r="C14" s="209"/>
      <c r="D14" s="210"/>
      <c r="E14" s="232"/>
      <c r="F14" s="233"/>
      <c r="G14" s="198"/>
      <c r="H14" s="198"/>
      <c r="I14" s="198"/>
      <c r="J14" s="199" t="str">
        <f>IF(G14="","",DATEDIF(G14,試算基準日,"y"))</f>
        <v/>
      </c>
      <c r="K14" s="200"/>
      <c r="L14" s="189"/>
      <c r="M14" s="190"/>
      <c r="N14" s="191"/>
      <c r="O14" s="192">
        <f>IF(給与所得!M8="","",IF(COUNTIF(E14:E14,"*非自発*")=1,(給与所得!M8-給与所得!AO8)*0.3,給与所得!M8-給与所得!AO8))</f>
        <v>0</v>
      </c>
      <c r="P14" s="193"/>
      <c r="Q14" s="194"/>
      <c r="R14" s="189"/>
      <c r="S14" s="190"/>
      <c r="T14" s="191"/>
      <c r="U14" s="192" t="str">
        <f>IF(E14="","",IF(年金所得!S8="",0,年金所得!S8))</f>
        <v/>
      </c>
      <c r="V14" s="193"/>
      <c r="W14" s="194"/>
      <c r="X14" s="189"/>
      <c r="Y14" s="190"/>
      <c r="Z14" s="191"/>
      <c r="AA14" s="192" t="str">
        <f t="shared" si="26"/>
        <v/>
      </c>
      <c r="AB14" s="193"/>
      <c r="AC14" s="194"/>
      <c r="AD14" s="45"/>
      <c r="AE14" s="46" t="str">
        <f>軽減判定所得!S8</f>
        <v/>
      </c>
      <c r="AF14" s="46">
        <f t="shared" ref="AF14:AF18" si="29">IF(X14="",0,X14)+IF(AE14="",0,AE14)+IF(O14="",0,O14)</f>
        <v>0</v>
      </c>
      <c r="AG14" s="47"/>
      <c r="AH14" s="183" t="str">
        <f t="shared" si="3"/>
        <v/>
      </c>
      <c r="AI14" s="195"/>
      <c r="AJ14" s="184"/>
      <c r="AK14" s="183" t="str">
        <f t="shared" si="4"/>
        <v/>
      </c>
      <c r="AL14" s="184"/>
      <c r="AM14" s="183" t="str">
        <f t="shared" si="5"/>
        <v/>
      </c>
      <c r="AN14" s="184"/>
      <c r="AO14" s="183" t="str">
        <f t="shared" si="6"/>
        <v/>
      </c>
      <c r="AP14" s="184"/>
      <c r="AQ14" s="183" t="str">
        <f>IF($AH14="","",IF(DF14="○",ROUNDDOWN($AH14*子ども所得割,0),""))</f>
        <v/>
      </c>
      <c r="AR14" s="184"/>
      <c r="AS14" s="185" t="str">
        <f t="shared" si="7"/>
        <v/>
      </c>
      <c r="AT14" s="187"/>
      <c r="AU14" s="185" t="str">
        <f t="shared" si="8"/>
        <v/>
      </c>
      <c r="AV14" s="187"/>
      <c r="AW14" s="183" t="str">
        <f t="shared" si="9"/>
        <v/>
      </c>
      <c r="AX14" s="184"/>
      <c r="AY14" s="183" t="str">
        <f>IF(AH14="","",IF(OR(COUNTIF(E14:E14,"*擬制世帯主*")=1,E14="特定同一世帯所属者"),"",IF($E14="","",IF(DF14="○",子ども均等割,""))))</f>
        <v/>
      </c>
      <c r="AZ14" s="184"/>
      <c r="BA14" s="185" t="str">
        <f t="shared" si="10"/>
        <v/>
      </c>
      <c r="BB14" s="187"/>
      <c r="BC14" s="185" t="str">
        <f t="shared" si="11"/>
        <v/>
      </c>
      <c r="BD14" s="187"/>
      <c r="BE14" s="185" t="str">
        <f t="shared" si="12"/>
        <v/>
      </c>
      <c r="BF14" s="187"/>
      <c r="BG14" s="185" t="str">
        <f>IF(AY14="","",IF(OR($CU14="○",$CV14="○"),IF(軽減="軽減なし",ROUNDUP(AY14*0.5,0),AY14-ROUNDUP((AY14-ROUNDUP(AY14*(軽減/10),0))*0.5,0)),IF(軽減="軽減なし",IF(COUNTIF(I14:I14,"*社離旧扶*")=1,ROUNDUP(AY14*0.5,0),0),IF(AND(COUNTIF(I14:I14,"*社離旧扶*")=1,軽減=2),ROUNDUP((AY14*0.7)*(1-軽減/10),0),ROUNDUP(AY14*(軽減/10),0)))))</f>
        <v/>
      </c>
      <c r="BH14" s="187"/>
      <c r="BI14" s="265"/>
      <c r="BJ14" s="266"/>
      <c r="BK14" s="265"/>
      <c r="BL14" s="266"/>
      <c r="BM14" s="265"/>
      <c r="BN14" s="266"/>
      <c r="BO14" s="265"/>
      <c r="BP14" s="266"/>
      <c r="BQ14" s="116"/>
      <c r="BR14" s="117"/>
      <c r="BS14" s="118"/>
      <c r="BU14" s="26" t="str">
        <f t="shared" si="13"/>
        <v/>
      </c>
      <c r="BV14" s="27" t="str">
        <f t="shared" si="14"/>
        <v/>
      </c>
      <c r="BW14" s="27" t="str">
        <f t="shared" si="14"/>
        <v/>
      </c>
      <c r="BX14" s="27" t="str">
        <f t="shared" si="14"/>
        <v/>
      </c>
      <c r="BY14" s="27" t="str">
        <f t="shared" si="14"/>
        <v/>
      </c>
      <c r="BZ14" s="27" t="str">
        <f t="shared" si="14"/>
        <v/>
      </c>
      <c r="CA14" s="27" t="str">
        <f t="shared" si="14"/>
        <v/>
      </c>
      <c r="CB14" s="27" t="str">
        <f t="shared" si="14"/>
        <v/>
      </c>
      <c r="CC14" s="27" t="str">
        <f t="shared" si="14"/>
        <v/>
      </c>
      <c r="CD14" s="27" t="str">
        <f t="shared" si="14"/>
        <v/>
      </c>
      <c r="CE14" s="27" t="str">
        <f t="shared" si="14"/>
        <v/>
      </c>
      <c r="CF14" s="27" t="str">
        <f t="shared" si="14"/>
        <v/>
      </c>
      <c r="CG14" s="27" t="str">
        <f t="shared" si="14"/>
        <v/>
      </c>
      <c r="CH14" s="48">
        <f t="shared" si="27"/>
        <v>0</v>
      </c>
      <c r="CI14" s="27" t="str">
        <f t="shared" si="15"/>
        <v/>
      </c>
      <c r="CJ14" s="27" t="str">
        <f t="shared" si="15"/>
        <v/>
      </c>
      <c r="CK14" s="27" t="str">
        <f t="shared" si="15"/>
        <v/>
      </c>
      <c r="CL14" s="27" t="str">
        <f t="shared" si="15"/>
        <v/>
      </c>
      <c r="CM14" s="27" t="str">
        <f t="shared" si="15"/>
        <v/>
      </c>
      <c r="CN14" s="27" t="str">
        <f t="shared" si="15"/>
        <v/>
      </c>
      <c r="CO14" s="27" t="str">
        <f t="shared" si="15"/>
        <v/>
      </c>
      <c r="CP14" s="27" t="str">
        <f t="shared" si="15"/>
        <v/>
      </c>
      <c r="CQ14" s="27" t="str">
        <f t="shared" si="15"/>
        <v/>
      </c>
      <c r="CR14" s="27" t="str">
        <f t="shared" si="15"/>
        <v/>
      </c>
      <c r="CS14" s="27" t="str">
        <f t="shared" si="15"/>
        <v/>
      </c>
      <c r="CT14" s="27" t="str">
        <f t="shared" si="15"/>
        <v/>
      </c>
      <c r="CU14" s="28" t="str">
        <f t="shared" si="16"/>
        <v/>
      </c>
      <c r="CV14" s="28" t="str">
        <f t="shared" si="17"/>
        <v/>
      </c>
      <c r="CX14" s="27" t="str">
        <f t="shared" si="18"/>
        <v/>
      </c>
      <c r="CY14" s="27" t="str">
        <f t="shared" si="19"/>
        <v/>
      </c>
      <c r="CZ14" s="27" t="str">
        <f t="shared" si="20"/>
        <v/>
      </c>
      <c r="DA14" s="27" t="str">
        <f t="shared" si="21"/>
        <v/>
      </c>
      <c r="DC14" s="26">
        <f t="shared" si="22"/>
        <v>0</v>
      </c>
      <c r="DD14" s="26">
        <f t="shared" si="23"/>
        <v>0</v>
      </c>
      <c r="DF14" s="29" t="str">
        <f t="shared" si="24"/>
        <v>○</v>
      </c>
      <c r="DG14" s="112">
        <f t="shared" si="28"/>
        <v>7030</v>
      </c>
    </row>
    <row r="15" spans="1:111" ht="20.100000000000001" customHeight="1">
      <c r="A15" s="38" t="s">
        <v>44</v>
      </c>
      <c r="B15" s="208"/>
      <c r="C15" s="209"/>
      <c r="D15" s="210"/>
      <c r="E15" s="232"/>
      <c r="F15" s="233"/>
      <c r="G15" s="211"/>
      <c r="H15" s="212"/>
      <c r="I15" s="213"/>
      <c r="J15" s="199" t="str">
        <f t="shared" si="25"/>
        <v/>
      </c>
      <c r="K15" s="200"/>
      <c r="L15" s="189"/>
      <c r="M15" s="190"/>
      <c r="N15" s="191"/>
      <c r="O15" s="192">
        <f>IF(給与所得!M9="","",IF(COUNTIF(E15:E15,"*非自発*")=1,(給与所得!M9-給与所得!AO9)*0.3,給与所得!M9-給与所得!AO9))</f>
        <v>0</v>
      </c>
      <c r="P15" s="193"/>
      <c r="Q15" s="194"/>
      <c r="R15" s="189"/>
      <c r="S15" s="190"/>
      <c r="T15" s="191"/>
      <c r="U15" s="192" t="str">
        <f>IF(E15="","",IF(年金所得!S9="",0,年金所得!S9))</f>
        <v/>
      </c>
      <c r="V15" s="193"/>
      <c r="W15" s="194"/>
      <c r="X15" s="189"/>
      <c r="Y15" s="190"/>
      <c r="Z15" s="191"/>
      <c r="AA15" s="192" t="str">
        <f t="shared" si="26"/>
        <v/>
      </c>
      <c r="AB15" s="193"/>
      <c r="AC15" s="194"/>
      <c r="AD15" s="45"/>
      <c r="AE15" s="46" t="str">
        <f>軽減判定所得!S9</f>
        <v/>
      </c>
      <c r="AF15" s="46">
        <f t="shared" si="29"/>
        <v>0</v>
      </c>
      <c r="AG15" s="47"/>
      <c r="AH15" s="183" t="str">
        <f t="shared" si="3"/>
        <v/>
      </c>
      <c r="AI15" s="195"/>
      <c r="AJ15" s="184"/>
      <c r="AK15" s="183" t="str">
        <f t="shared" si="4"/>
        <v/>
      </c>
      <c r="AL15" s="184"/>
      <c r="AM15" s="183" t="str">
        <f t="shared" si="5"/>
        <v/>
      </c>
      <c r="AN15" s="184"/>
      <c r="AO15" s="183" t="str">
        <f t="shared" si="6"/>
        <v/>
      </c>
      <c r="AP15" s="184"/>
      <c r="AQ15" s="183" t="str">
        <f>IF($AH15="","",IF(DF15="○",ROUNDDOWN($AH15*子ども所得割,0),""))</f>
        <v/>
      </c>
      <c r="AR15" s="184"/>
      <c r="AS15" s="185" t="str">
        <f t="shared" si="7"/>
        <v/>
      </c>
      <c r="AT15" s="187"/>
      <c r="AU15" s="185" t="str">
        <f t="shared" si="8"/>
        <v/>
      </c>
      <c r="AV15" s="187"/>
      <c r="AW15" s="183" t="str">
        <f t="shared" si="9"/>
        <v/>
      </c>
      <c r="AX15" s="184"/>
      <c r="AY15" s="183" t="str">
        <f>IF(AH15="","",IF(OR(COUNTIF(E15:E15,"*擬制世帯主*")=1,E15="特定同一世帯所属者"),"",IF($E15="","",IF(DF15="○",子ども均等割,""))))</f>
        <v/>
      </c>
      <c r="AZ15" s="184"/>
      <c r="BA15" s="185" t="str">
        <f t="shared" si="10"/>
        <v/>
      </c>
      <c r="BB15" s="187"/>
      <c r="BC15" s="185" t="str">
        <f t="shared" si="11"/>
        <v/>
      </c>
      <c r="BD15" s="187"/>
      <c r="BE15" s="185" t="str">
        <f t="shared" si="12"/>
        <v/>
      </c>
      <c r="BF15" s="187"/>
      <c r="BG15" s="185" t="str">
        <f>IF(AY15="","",IF(OR($CU15="○",$CV15="○"),IF(軽減="軽減なし",ROUNDUP(AY15*0.5,0),AY15-ROUNDUP((AY15-ROUNDUP(AY15*(軽減/10),0))*0.5,0)),IF(軽減="軽減なし",IF(COUNTIF(I15:I15,"*社離旧扶*")=1,ROUNDUP(AY15*0.5,0),0),IF(AND(COUNTIF(I15:I15,"*社離旧扶*")=1,軽減=2),ROUNDUP((AY15*0.7)*(1-軽減/10),0),ROUNDUP(AY15*(軽減/10),0)))))</f>
        <v/>
      </c>
      <c r="BH15" s="187"/>
      <c r="BI15" s="265"/>
      <c r="BJ15" s="266"/>
      <c r="BK15" s="265"/>
      <c r="BL15" s="266"/>
      <c r="BM15" s="265"/>
      <c r="BN15" s="266"/>
      <c r="BO15" s="265"/>
      <c r="BP15" s="266"/>
      <c r="BQ15" s="116"/>
      <c r="BR15" s="117"/>
      <c r="BS15" s="118"/>
      <c r="BU15" s="26" t="str">
        <f t="shared" si="13"/>
        <v/>
      </c>
      <c r="BV15" s="27" t="str">
        <f t="shared" si="14"/>
        <v/>
      </c>
      <c r="BW15" s="27" t="str">
        <f t="shared" si="14"/>
        <v/>
      </c>
      <c r="BX15" s="27" t="str">
        <f t="shared" si="14"/>
        <v/>
      </c>
      <c r="BY15" s="27" t="str">
        <f t="shared" si="14"/>
        <v/>
      </c>
      <c r="BZ15" s="27" t="str">
        <f t="shared" si="14"/>
        <v/>
      </c>
      <c r="CA15" s="27" t="str">
        <f t="shared" si="14"/>
        <v/>
      </c>
      <c r="CB15" s="27" t="str">
        <f t="shared" si="14"/>
        <v/>
      </c>
      <c r="CC15" s="27" t="str">
        <f t="shared" si="14"/>
        <v/>
      </c>
      <c r="CD15" s="27" t="str">
        <f t="shared" si="14"/>
        <v/>
      </c>
      <c r="CE15" s="27" t="str">
        <f t="shared" si="14"/>
        <v/>
      </c>
      <c r="CF15" s="27" t="str">
        <f t="shared" si="14"/>
        <v/>
      </c>
      <c r="CG15" s="27" t="str">
        <f t="shared" si="14"/>
        <v/>
      </c>
      <c r="CH15" s="48">
        <f t="shared" si="27"/>
        <v>0</v>
      </c>
      <c r="CI15" s="27" t="str">
        <f t="shared" si="15"/>
        <v/>
      </c>
      <c r="CJ15" s="27" t="str">
        <f t="shared" si="15"/>
        <v/>
      </c>
      <c r="CK15" s="27" t="str">
        <f t="shared" si="15"/>
        <v/>
      </c>
      <c r="CL15" s="27" t="str">
        <f t="shared" si="15"/>
        <v/>
      </c>
      <c r="CM15" s="27" t="str">
        <f t="shared" si="15"/>
        <v/>
      </c>
      <c r="CN15" s="27" t="str">
        <f t="shared" si="15"/>
        <v/>
      </c>
      <c r="CO15" s="27" t="str">
        <f t="shared" si="15"/>
        <v/>
      </c>
      <c r="CP15" s="27" t="str">
        <f t="shared" si="15"/>
        <v/>
      </c>
      <c r="CQ15" s="27" t="str">
        <f t="shared" si="15"/>
        <v/>
      </c>
      <c r="CR15" s="27" t="str">
        <f t="shared" si="15"/>
        <v/>
      </c>
      <c r="CS15" s="27" t="str">
        <f t="shared" si="15"/>
        <v/>
      </c>
      <c r="CT15" s="27" t="str">
        <f t="shared" si="15"/>
        <v/>
      </c>
      <c r="CU15" s="28" t="str">
        <f t="shared" si="16"/>
        <v/>
      </c>
      <c r="CV15" s="28" t="str">
        <f t="shared" si="17"/>
        <v/>
      </c>
      <c r="CX15" s="27" t="str">
        <f t="shared" si="18"/>
        <v/>
      </c>
      <c r="CY15" s="27" t="str">
        <f t="shared" si="19"/>
        <v/>
      </c>
      <c r="CZ15" s="27" t="str">
        <f t="shared" si="20"/>
        <v/>
      </c>
      <c r="DA15" s="27" t="str">
        <f t="shared" si="21"/>
        <v/>
      </c>
      <c r="DC15" s="26">
        <f t="shared" si="22"/>
        <v>0</v>
      </c>
      <c r="DD15" s="26">
        <f t="shared" si="23"/>
        <v>0</v>
      </c>
      <c r="DF15" s="29" t="str">
        <f t="shared" si="24"/>
        <v>○</v>
      </c>
      <c r="DG15" s="112">
        <f t="shared" si="28"/>
        <v>7030</v>
      </c>
    </row>
    <row r="16" spans="1:111" ht="20.100000000000001" customHeight="1">
      <c r="A16" s="38" t="s">
        <v>45</v>
      </c>
      <c r="B16" s="208"/>
      <c r="C16" s="209"/>
      <c r="D16" s="210"/>
      <c r="E16" s="232"/>
      <c r="F16" s="233"/>
      <c r="G16" s="198"/>
      <c r="H16" s="198"/>
      <c r="I16" s="198"/>
      <c r="J16" s="199" t="str">
        <f t="shared" ref="J16:J18" si="30">IF(G16="","",DATEDIF(G16,試算基準日,"y"))</f>
        <v/>
      </c>
      <c r="K16" s="200"/>
      <c r="L16" s="189"/>
      <c r="M16" s="190"/>
      <c r="N16" s="191"/>
      <c r="O16" s="192">
        <f>IF(給与所得!M10="","",IF(COUNTIF(E16:E16,"*非自発*")=1,(給与所得!M10-給与所得!AO10)*0.3,給与所得!M10-給与所得!AO10))</f>
        <v>0</v>
      </c>
      <c r="P16" s="193"/>
      <c r="Q16" s="194"/>
      <c r="R16" s="189"/>
      <c r="S16" s="190"/>
      <c r="T16" s="191"/>
      <c r="U16" s="192" t="str">
        <f>IF(E16="","",IF(年金所得!S10="",0,年金所得!S10))</f>
        <v/>
      </c>
      <c r="V16" s="193"/>
      <c r="W16" s="194"/>
      <c r="X16" s="189"/>
      <c r="Y16" s="190"/>
      <c r="Z16" s="191"/>
      <c r="AA16" s="192" t="str">
        <f t="shared" si="26"/>
        <v/>
      </c>
      <c r="AB16" s="193"/>
      <c r="AC16" s="194"/>
      <c r="AD16" s="45"/>
      <c r="AE16" s="46" t="str">
        <f>軽減判定所得!S10</f>
        <v/>
      </c>
      <c r="AF16" s="46">
        <f t="shared" si="29"/>
        <v>0</v>
      </c>
      <c r="AG16" s="47"/>
      <c r="AH16" s="183" t="str">
        <f t="shared" si="3"/>
        <v/>
      </c>
      <c r="AI16" s="195"/>
      <c r="AJ16" s="184"/>
      <c r="AK16" s="183" t="str">
        <f t="shared" si="4"/>
        <v/>
      </c>
      <c r="AL16" s="184"/>
      <c r="AM16" s="183" t="str">
        <f t="shared" si="5"/>
        <v/>
      </c>
      <c r="AN16" s="184"/>
      <c r="AO16" s="183" t="str">
        <f t="shared" si="6"/>
        <v/>
      </c>
      <c r="AP16" s="184"/>
      <c r="AQ16" s="183" t="str">
        <f>IF($AH16="","",IF(DF16="○",ROUNDDOWN($AH16*子ども所得割,0),""))</f>
        <v/>
      </c>
      <c r="AR16" s="184"/>
      <c r="AS16" s="185" t="str">
        <f t="shared" si="7"/>
        <v/>
      </c>
      <c r="AT16" s="187"/>
      <c r="AU16" s="185" t="str">
        <f t="shared" si="8"/>
        <v/>
      </c>
      <c r="AV16" s="187"/>
      <c r="AW16" s="183" t="str">
        <f t="shared" si="9"/>
        <v/>
      </c>
      <c r="AX16" s="184"/>
      <c r="AY16" s="183" t="str">
        <f>IF(AH16="","",IF(OR(COUNTIF(E16:E16,"*擬制世帯主*")=1,E16="特定同一世帯所属者"),"",IF($E16="","",IF(DF16="○",子ども均等割,""))))</f>
        <v/>
      </c>
      <c r="AZ16" s="184"/>
      <c r="BA16" s="185" t="str">
        <f t="shared" si="10"/>
        <v/>
      </c>
      <c r="BB16" s="187"/>
      <c r="BC16" s="185" t="str">
        <f t="shared" si="11"/>
        <v/>
      </c>
      <c r="BD16" s="187"/>
      <c r="BE16" s="185" t="str">
        <f t="shared" si="12"/>
        <v/>
      </c>
      <c r="BF16" s="187"/>
      <c r="BG16" s="185" t="str">
        <f>IF(AY16="","",IF(OR($CU16="○",$CV16="○"),IF(軽減="軽減なし",ROUNDUP(AY16*0.5,0),AY16-ROUNDUP((AY16-ROUNDUP(AY16*(軽減/10),0))*0.5,0)),IF(軽減="軽減なし",IF(COUNTIF(I16:I16,"*社離旧扶*")=1,ROUNDUP(AY16*0.5,0),0),IF(AND(COUNTIF(I16:I16,"*社離旧扶*")=1,軽減=2),ROUNDUP((AY16*0.7)*(1-軽減/10),0),ROUNDUP(AY16*(軽減/10),0)))))</f>
        <v/>
      </c>
      <c r="BH16" s="187"/>
      <c r="BI16" s="265"/>
      <c r="BJ16" s="266"/>
      <c r="BK16" s="265"/>
      <c r="BL16" s="266"/>
      <c r="BM16" s="265"/>
      <c r="BN16" s="266"/>
      <c r="BO16" s="265"/>
      <c r="BP16" s="266"/>
      <c r="BQ16" s="116"/>
      <c r="BR16" s="117"/>
      <c r="BS16" s="118"/>
      <c r="BU16" s="26" t="str">
        <f t="shared" si="13"/>
        <v/>
      </c>
      <c r="BV16" s="27" t="str">
        <f t="shared" si="14"/>
        <v/>
      </c>
      <c r="BW16" s="27" t="str">
        <f t="shared" si="14"/>
        <v/>
      </c>
      <c r="BX16" s="27" t="str">
        <f t="shared" si="14"/>
        <v/>
      </c>
      <c r="BY16" s="27" t="str">
        <f t="shared" si="14"/>
        <v/>
      </c>
      <c r="BZ16" s="27" t="str">
        <f t="shared" si="14"/>
        <v/>
      </c>
      <c r="CA16" s="27" t="str">
        <f t="shared" si="14"/>
        <v/>
      </c>
      <c r="CB16" s="27" t="str">
        <f t="shared" si="14"/>
        <v/>
      </c>
      <c r="CC16" s="27" t="str">
        <f t="shared" si="14"/>
        <v/>
      </c>
      <c r="CD16" s="27" t="str">
        <f t="shared" si="14"/>
        <v/>
      </c>
      <c r="CE16" s="27" t="str">
        <f t="shared" si="14"/>
        <v/>
      </c>
      <c r="CF16" s="27" t="str">
        <f t="shared" si="14"/>
        <v/>
      </c>
      <c r="CG16" s="27" t="str">
        <f t="shared" si="14"/>
        <v/>
      </c>
      <c r="CH16" s="48">
        <f t="shared" si="27"/>
        <v>0</v>
      </c>
      <c r="CI16" s="27" t="str">
        <f t="shared" si="15"/>
        <v/>
      </c>
      <c r="CJ16" s="27" t="str">
        <f t="shared" si="15"/>
        <v/>
      </c>
      <c r="CK16" s="27" t="str">
        <f t="shared" si="15"/>
        <v/>
      </c>
      <c r="CL16" s="27" t="str">
        <f t="shared" si="15"/>
        <v/>
      </c>
      <c r="CM16" s="27" t="str">
        <f t="shared" si="15"/>
        <v/>
      </c>
      <c r="CN16" s="27" t="str">
        <f t="shared" si="15"/>
        <v/>
      </c>
      <c r="CO16" s="27" t="str">
        <f t="shared" si="15"/>
        <v/>
      </c>
      <c r="CP16" s="27" t="str">
        <f t="shared" si="15"/>
        <v/>
      </c>
      <c r="CQ16" s="27" t="str">
        <f t="shared" si="15"/>
        <v/>
      </c>
      <c r="CR16" s="27" t="str">
        <f t="shared" si="15"/>
        <v/>
      </c>
      <c r="CS16" s="27" t="str">
        <f t="shared" si="15"/>
        <v/>
      </c>
      <c r="CT16" s="27" t="str">
        <f t="shared" si="15"/>
        <v/>
      </c>
      <c r="CU16" s="28" t="str">
        <f t="shared" si="16"/>
        <v/>
      </c>
      <c r="CV16" s="28" t="str">
        <f t="shared" si="17"/>
        <v/>
      </c>
      <c r="CX16" s="27" t="str">
        <f t="shared" si="18"/>
        <v/>
      </c>
      <c r="CY16" s="27" t="str">
        <f t="shared" si="19"/>
        <v/>
      </c>
      <c r="CZ16" s="27" t="str">
        <f t="shared" si="20"/>
        <v/>
      </c>
      <c r="DA16" s="27" t="str">
        <f t="shared" si="21"/>
        <v/>
      </c>
      <c r="DC16" s="26">
        <f t="shared" si="22"/>
        <v>0</v>
      </c>
      <c r="DD16" s="26">
        <f t="shared" si="23"/>
        <v>0</v>
      </c>
      <c r="DF16" s="29" t="str">
        <f t="shared" si="24"/>
        <v>○</v>
      </c>
      <c r="DG16" s="112">
        <f t="shared" si="28"/>
        <v>7030</v>
      </c>
    </row>
    <row r="17" spans="1:110" ht="20.100000000000001" hidden="1" customHeight="1" outlineLevel="1">
      <c r="A17" s="38" t="s">
        <v>47</v>
      </c>
      <c r="B17" s="197"/>
      <c r="C17" s="197"/>
      <c r="D17" s="197"/>
      <c r="E17" s="232"/>
      <c r="F17" s="233"/>
      <c r="G17" s="198"/>
      <c r="H17" s="198"/>
      <c r="I17" s="198"/>
      <c r="J17" s="199" t="str">
        <f t="shared" si="30"/>
        <v/>
      </c>
      <c r="K17" s="200"/>
      <c r="L17" s="189"/>
      <c r="M17" s="190"/>
      <c r="N17" s="191"/>
      <c r="O17" s="192">
        <f>IF(給与所得!M12="","",IF(COUNTIF(E17:E17,"*非自発*")=1,(給与所得!M12-給与所得!AO12)*0.3,給与所得!M12-給与所得!AO12))</f>
        <v>0</v>
      </c>
      <c r="P17" s="193"/>
      <c r="Q17" s="194"/>
      <c r="R17" s="189"/>
      <c r="S17" s="190"/>
      <c r="T17" s="191"/>
      <c r="U17" s="192" t="str">
        <f>IF(E17="","",IF(年金所得!S12="",0,年金所得!S12))</f>
        <v/>
      </c>
      <c r="V17" s="193"/>
      <c r="W17" s="194"/>
      <c r="X17" s="189"/>
      <c r="Y17" s="190"/>
      <c r="Z17" s="191"/>
      <c r="AA17" s="192" t="str">
        <f t="shared" si="26"/>
        <v/>
      </c>
      <c r="AB17" s="193"/>
      <c r="AC17" s="194"/>
      <c r="AD17" s="45"/>
      <c r="AE17" s="46" t="str">
        <f>軽減判定所得!S12</f>
        <v/>
      </c>
      <c r="AF17" s="46">
        <f t="shared" si="29"/>
        <v>0</v>
      </c>
      <c r="AG17" s="47"/>
      <c r="AH17" s="183" t="str">
        <f t="shared" si="3"/>
        <v/>
      </c>
      <c r="AI17" s="195"/>
      <c r="AJ17" s="184"/>
      <c r="AK17" s="183" t="str">
        <f t="shared" si="4"/>
        <v/>
      </c>
      <c r="AL17" s="184"/>
      <c r="AM17" s="183" t="str">
        <f t="shared" si="5"/>
        <v/>
      </c>
      <c r="AN17" s="184"/>
      <c r="AO17" s="183" t="str">
        <f t="shared" si="6"/>
        <v/>
      </c>
      <c r="AP17" s="184"/>
      <c r="AQ17" s="183" t="str">
        <f>IF($AH17="","",IF(DF17="○",ROUNDDOWN($AH17*子ども所得割,"")))</f>
        <v/>
      </c>
      <c r="AR17" s="184"/>
      <c r="AS17" s="185" t="str">
        <f t="shared" si="7"/>
        <v/>
      </c>
      <c r="AT17" s="187"/>
      <c r="AU17" s="185" t="str">
        <f t="shared" si="8"/>
        <v/>
      </c>
      <c r="AV17" s="187"/>
      <c r="AW17" s="183" t="str">
        <f t="shared" si="9"/>
        <v/>
      </c>
      <c r="AX17" s="184"/>
      <c r="AY17" s="183" t="str">
        <f>IF(AJ17="","",IF(OR(COUNTIF(G17:G17,"*擬制世帯主*")=1,G17="特定同一世帯所属者"),"",IF($G17="","",IF(BW17="○",介護均等割/12*SUM(BX17:CI17),""))))</f>
        <v/>
      </c>
      <c r="AZ17" s="184"/>
      <c r="BA17" s="185" t="str">
        <f t="shared" si="10"/>
        <v/>
      </c>
      <c r="BB17" s="187"/>
      <c r="BC17" s="185" t="str">
        <f t="shared" si="11"/>
        <v/>
      </c>
      <c r="BD17" s="187"/>
      <c r="BE17" s="185" t="str">
        <f t="shared" si="12"/>
        <v/>
      </c>
      <c r="BF17" s="187"/>
      <c r="BG17" s="185" t="str">
        <f t="shared" ref="BG17:BG18" si="31">IF(AY17="","",IF(軽減="軽減なし",0,IF(ISERROR(AY17*軽減/10),"",AY17*軽減/10)))</f>
        <v/>
      </c>
      <c r="BH17" s="187"/>
      <c r="BI17" s="265"/>
      <c r="BJ17" s="266"/>
      <c r="BK17" s="265"/>
      <c r="BL17" s="266"/>
      <c r="BM17" s="265"/>
      <c r="BN17" s="266"/>
      <c r="BO17" s="265"/>
      <c r="BP17" s="266"/>
      <c r="BQ17" s="116"/>
      <c r="BR17" s="117"/>
      <c r="BS17" s="118"/>
      <c r="BU17" s="26" t="str">
        <f t="shared" si="13"/>
        <v/>
      </c>
      <c r="BV17" s="27" t="str">
        <f t="shared" si="14"/>
        <v/>
      </c>
      <c r="BW17" s="27" t="str">
        <f t="shared" si="14"/>
        <v/>
      </c>
      <c r="BX17" s="27" t="str">
        <f t="shared" si="14"/>
        <v/>
      </c>
      <c r="BY17" s="27" t="str">
        <f t="shared" si="14"/>
        <v/>
      </c>
      <c r="BZ17" s="27" t="str">
        <f t="shared" si="14"/>
        <v/>
      </c>
      <c r="CA17" s="27" t="str">
        <f t="shared" si="14"/>
        <v/>
      </c>
      <c r="CB17" s="27" t="str">
        <f t="shared" si="14"/>
        <v/>
      </c>
      <c r="CC17" s="27" t="str">
        <f t="shared" si="14"/>
        <v/>
      </c>
      <c r="CD17" s="27" t="str">
        <f t="shared" si="14"/>
        <v/>
      </c>
      <c r="CE17" s="27" t="str">
        <f t="shared" si="14"/>
        <v/>
      </c>
      <c r="CF17" s="27" t="str">
        <f t="shared" si="14"/>
        <v/>
      </c>
      <c r="CG17" s="27" t="str">
        <f t="shared" si="14"/>
        <v/>
      </c>
      <c r="CH17" s="48">
        <f t="shared" si="27"/>
        <v>0</v>
      </c>
      <c r="CI17" s="27" t="str">
        <f t="shared" si="15"/>
        <v/>
      </c>
      <c r="CJ17" s="27" t="str">
        <f t="shared" si="15"/>
        <v/>
      </c>
      <c r="CK17" s="27" t="str">
        <f t="shared" si="15"/>
        <v/>
      </c>
      <c r="CL17" s="27" t="str">
        <f t="shared" si="15"/>
        <v/>
      </c>
      <c r="CM17" s="27" t="str">
        <f t="shared" si="15"/>
        <v/>
      </c>
      <c r="CN17" s="27" t="str">
        <f t="shared" si="15"/>
        <v/>
      </c>
      <c r="CO17" s="27" t="str">
        <f t="shared" si="15"/>
        <v/>
      </c>
      <c r="CP17" s="27" t="str">
        <f t="shared" si="15"/>
        <v/>
      </c>
      <c r="CQ17" s="27" t="str">
        <f t="shared" si="15"/>
        <v/>
      </c>
      <c r="CR17" s="27" t="str">
        <f t="shared" si="15"/>
        <v/>
      </c>
      <c r="CS17" s="27" t="str">
        <f t="shared" si="15"/>
        <v/>
      </c>
      <c r="CT17" s="27" t="str">
        <f t="shared" si="15"/>
        <v/>
      </c>
      <c r="CU17" s="28" t="str">
        <f t="shared" si="16"/>
        <v/>
      </c>
      <c r="CV17" s="28" t="str">
        <f t="shared" si="17"/>
        <v/>
      </c>
      <c r="CX17" s="27" t="str">
        <f t="shared" si="18"/>
        <v/>
      </c>
      <c r="CY17" s="27" t="str">
        <f t="shared" si="19"/>
        <v/>
      </c>
      <c r="CZ17" s="27" t="str">
        <f t="shared" si="20"/>
        <v/>
      </c>
      <c r="DA17" s="27" t="str">
        <f t="shared" si="21"/>
        <v/>
      </c>
      <c r="DC17" s="26">
        <f t="shared" si="22"/>
        <v>0</v>
      </c>
      <c r="DD17" s="26">
        <f t="shared" si="23"/>
        <v>0</v>
      </c>
      <c r="DF17" s="29" t="str">
        <f t="shared" si="24"/>
        <v>○</v>
      </c>
    </row>
    <row r="18" spans="1:110" ht="20.100000000000001" hidden="1" customHeight="1" outlineLevel="1">
      <c r="A18" s="38" t="s">
        <v>48</v>
      </c>
      <c r="B18" s="197"/>
      <c r="C18" s="197"/>
      <c r="D18" s="197"/>
      <c r="E18" s="232"/>
      <c r="F18" s="233"/>
      <c r="G18" s="198"/>
      <c r="H18" s="198"/>
      <c r="I18" s="198"/>
      <c r="J18" s="199" t="str">
        <f t="shared" si="30"/>
        <v/>
      </c>
      <c r="K18" s="200"/>
      <c r="L18" s="189"/>
      <c r="M18" s="190"/>
      <c r="N18" s="191"/>
      <c r="O18" s="192">
        <f>IF(給与所得!M13="","",IF(COUNTIF(E18:E18,"*非自発*")=1,(給与所得!M13-給与所得!AO13)*0.3,給与所得!M13-給与所得!AO13))</f>
        <v>0</v>
      </c>
      <c r="P18" s="193"/>
      <c r="Q18" s="194"/>
      <c r="R18" s="189"/>
      <c r="S18" s="190"/>
      <c r="T18" s="191"/>
      <c r="U18" s="192" t="str">
        <f>IF(E18="","",IF(年金所得!S13="",0,年金所得!S13))</f>
        <v/>
      </c>
      <c r="V18" s="193"/>
      <c r="W18" s="194"/>
      <c r="X18" s="189"/>
      <c r="Y18" s="190"/>
      <c r="Z18" s="191"/>
      <c r="AA18" s="192" t="str">
        <f t="shared" si="26"/>
        <v/>
      </c>
      <c r="AB18" s="193"/>
      <c r="AC18" s="194"/>
      <c r="AD18" s="45"/>
      <c r="AE18" s="46" t="str">
        <f>軽減判定所得!S13</f>
        <v/>
      </c>
      <c r="AF18" s="46">
        <f t="shared" si="29"/>
        <v>0</v>
      </c>
      <c r="AG18" s="47"/>
      <c r="AH18" s="183" t="str">
        <f t="shared" si="3"/>
        <v/>
      </c>
      <c r="AI18" s="195"/>
      <c r="AJ18" s="184"/>
      <c r="AK18" s="183" t="str">
        <f t="shared" si="4"/>
        <v/>
      </c>
      <c r="AL18" s="184"/>
      <c r="AM18" s="183" t="str">
        <f t="shared" si="5"/>
        <v/>
      </c>
      <c r="AN18" s="184"/>
      <c r="AO18" s="183" t="str">
        <f t="shared" si="6"/>
        <v/>
      </c>
      <c r="AP18" s="184"/>
      <c r="AQ18" s="183" t="str">
        <f>IF($AH18="","",IF(DF18="○",ROUNDDOWN($AH18*子ども所得割,"")))</f>
        <v/>
      </c>
      <c r="AR18" s="184"/>
      <c r="AS18" s="185" t="str">
        <f t="shared" si="7"/>
        <v/>
      </c>
      <c r="AT18" s="187"/>
      <c r="AU18" s="185" t="str">
        <f t="shared" si="8"/>
        <v/>
      </c>
      <c r="AV18" s="187"/>
      <c r="AW18" s="183" t="str">
        <f t="shared" si="9"/>
        <v/>
      </c>
      <c r="AX18" s="184"/>
      <c r="AY18" s="183" t="str">
        <f>IF(AJ18="","",IF(OR(COUNTIF(G18:G18,"*擬制世帯主*")=1,G18="特定同一世帯所属者"),"",IF($G18="","",IF(BW18="○",介護均等割/12*SUM(BX18:CI18),""))))</f>
        <v/>
      </c>
      <c r="AZ18" s="184"/>
      <c r="BA18" s="185" t="str">
        <f t="shared" si="10"/>
        <v/>
      </c>
      <c r="BB18" s="187"/>
      <c r="BC18" s="185" t="str">
        <f t="shared" si="11"/>
        <v/>
      </c>
      <c r="BD18" s="187"/>
      <c r="BE18" s="185" t="str">
        <f t="shared" si="12"/>
        <v/>
      </c>
      <c r="BF18" s="187"/>
      <c r="BG18" s="185" t="str">
        <f t="shared" si="31"/>
        <v/>
      </c>
      <c r="BH18" s="187"/>
      <c r="BI18" s="265"/>
      <c r="BJ18" s="266"/>
      <c r="BK18" s="265"/>
      <c r="BL18" s="266"/>
      <c r="BM18" s="265"/>
      <c r="BN18" s="266"/>
      <c r="BO18" s="265"/>
      <c r="BP18" s="266"/>
      <c r="BQ18" s="116"/>
      <c r="BR18" s="117"/>
      <c r="BS18" s="118"/>
      <c r="BU18" s="26" t="str">
        <f t="shared" si="13"/>
        <v/>
      </c>
      <c r="BV18" s="27" t="str">
        <f t="shared" si="14"/>
        <v/>
      </c>
      <c r="BW18" s="27" t="str">
        <f t="shared" si="14"/>
        <v/>
      </c>
      <c r="BX18" s="27" t="str">
        <f t="shared" si="14"/>
        <v/>
      </c>
      <c r="BY18" s="27" t="str">
        <f t="shared" si="14"/>
        <v/>
      </c>
      <c r="BZ18" s="27" t="str">
        <f t="shared" si="14"/>
        <v/>
      </c>
      <c r="CA18" s="27" t="str">
        <f t="shared" si="14"/>
        <v/>
      </c>
      <c r="CB18" s="27" t="str">
        <f t="shared" si="14"/>
        <v/>
      </c>
      <c r="CC18" s="27" t="str">
        <f t="shared" si="14"/>
        <v/>
      </c>
      <c r="CD18" s="27" t="str">
        <f t="shared" si="14"/>
        <v/>
      </c>
      <c r="CE18" s="27" t="str">
        <f t="shared" si="14"/>
        <v/>
      </c>
      <c r="CF18" s="27" t="str">
        <f t="shared" si="14"/>
        <v/>
      </c>
      <c r="CG18" s="27" t="str">
        <f t="shared" si="14"/>
        <v/>
      </c>
      <c r="CH18" s="48">
        <f t="shared" si="27"/>
        <v>0</v>
      </c>
      <c r="CI18" s="27" t="str">
        <f t="shared" si="15"/>
        <v/>
      </c>
      <c r="CJ18" s="27" t="str">
        <f t="shared" si="15"/>
        <v/>
      </c>
      <c r="CK18" s="27" t="str">
        <f t="shared" si="15"/>
        <v/>
      </c>
      <c r="CL18" s="27" t="str">
        <f t="shared" si="15"/>
        <v/>
      </c>
      <c r="CM18" s="27" t="str">
        <f t="shared" si="15"/>
        <v/>
      </c>
      <c r="CN18" s="27" t="str">
        <f t="shared" si="15"/>
        <v/>
      </c>
      <c r="CO18" s="27" t="str">
        <f t="shared" si="15"/>
        <v/>
      </c>
      <c r="CP18" s="27" t="str">
        <f t="shared" si="15"/>
        <v/>
      </c>
      <c r="CQ18" s="27" t="str">
        <f t="shared" si="15"/>
        <v/>
      </c>
      <c r="CR18" s="27" t="str">
        <f t="shared" si="15"/>
        <v/>
      </c>
      <c r="CS18" s="27" t="str">
        <f t="shared" si="15"/>
        <v/>
      </c>
      <c r="CT18" s="27" t="str">
        <f t="shared" si="15"/>
        <v/>
      </c>
      <c r="CU18" s="28" t="str">
        <f t="shared" si="16"/>
        <v/>
      </c>
      <c r="CV18" s="28" t="str">
        <f t="shared" si="17"/>
        <v/>
      </c>
      <c r="CX18" s="27" t="str">
        <f t="shared" si="18"/>
        <v/>
      </c>
      <c r="CY18" s="27" t="str">
        <f t="shared" si="19"/>
        <v/>
      </c>
      <c r="CZ18" s="27" t="str">
        <f t="shared" si="20"/>
        <v/>
      </c>
      <c r="DA18" s="27" t="str">
        <f t="shared" si="21"/>
        <v/>
      </c>
      <c r="DC18" s="26">
        <f t="shared" si="22"/>
        <v>0</v>
      </c>
      <c r="DD18" s="26">
        <f t="shared" si="23"/>
        <v>0</v>
      </c>
      <c r="DF18" s="29" t="str">
        <f t="shared" si="24"/>
        <v>○</v>
      </c>
    </row>
    <row r="19" spans="1:110" ht="13.05" customHeight="1" collapsed="1">
      <c r="A19" s="78" t="s">
        <v>133</v>
      </c>
      <c r="B19" s="49"/>
      <c r="C19" s="49"/>
      <c r="D19" s="78"/>
      <c r="E19" s="49"/>
      <c r="F19" s="49"/>
      <c r="G19" s="49"/>
      <c r="H19" s="49"/>
      <c r="I19" s="49"/>
      <c r="J19" s="49"/>
      <c r="K19" s="50"/>
      <c r="L19" s="50"/>
      <c r="M19" s="50"/>
      <c r="N19" s="50"/>
      <c r="O19" s="50"/>
      <c r="P19" s="50"/>
      <c r="Q19" s="50"/>
      <c r="R19" s="50"/>
      <c r="S19" s="50"/>
      <c r="T19" s="50"/>
      <c r="U19" s="50"/>
      <c r="V19" s="50"/>
      <c r="W19" s="50"/>
      <c r="X19" s="50"/>
      <c r="Y19" s="50"/>
      <c r="Z19" s="50"/>
      <c r="AA19" s="50"/>
      <c r="AB19" s="50"/>
      <c r="AC19" s="51"/>
      <c r="AD19" s="52"/>
      <c r="AE19" s="52"/>
      <c r="AF19" s="47"/>
      <c r="AG19" s="183" t="str">
        <f>IF(OR(D19="",D19="擬制世帯主"),"",IF(COUNTIF(D19:D19,"*社離旧扶*")=1,0,MAX(0,Z19-SUM(CW19:CZ19))))</f>
        <v/>
      </c>
      <c r="AH19" s="195"/>
      <c r="AI19" s="184"/>
      <c r="AJ19" s="183">
        <f>SUM(AK12:AL18)</f>
        <v>0</v>
      </c>
      <c r="AK19" s="184"/>
      <c r="AL19" s="183">
        <f>SUM(AM12:AN18)</f>
        <v>0</v>
      </c>
      <c r="AM19" s="184"/>
      <c r="AN19" s="183">
        <f>SUM(AO12:AP18)</f>
        <v>0</v>
      </c>
      <c r="AO19" s="184"/>
      <c r="AP19" s="183">
        <f>SUM(AQ12:AR18)</f>
        <v>0</v>
      </c>
      <c r="AQ19" s="184"/>
      <c r="AR19" s="183">
        <f>SUM(AS12:AT18)</f>
        <v>0</v>
      </c>
      <c r="AS19" s="184"/>
      <c r="AT19" s="183">
        <f>SUM(AU12:AV18)</f>
        <v>0</v>
      </c>
      <c r="AU19" s="184"/>
      <c r="AV19" s="183">
        <f>SUM(AW12:AX18)</f>
        <v>0</v>
      </c>
      <c r="AW19" s="184"/>
      <c r="AX19" s="183">
        <f>SUM(AY12:AZ18)</f>
        <v>0</v>
      </c>
      <c r="AY19" s="184"/>
      <c r="AZ19" s="183">
        <f>SUM(BA12:BB18)</f>
        <v>0</v>
      </c>
      <c r="BA19" s="184"/>
      <c r="BB19" s="183">
        <f>SUM(BC12:BD18)</f>
        <v>0</v>
      </c>
      <c r="BC19" s="184"/>
      <c r="BD19" s="183">
        <f>SUM(BE12:BF18)</f>
        <v>0</v>
      </c>
      <c r="BE19" s="184"/>
      <c r="BF19" s="183">
        <f>SUM(BG12:BH18)</f>
        <v>0</v>
      </c>
      <c r="BG19" s="184"/>
      <c r="BH19" s="188">
        <f>BI12</f>
        <v>0</v>
      </c>
      <c r="BI19" s="188"/>
      <c r="BJ19" s="188">
        <f>BK12</f>
        <v>0</v>
      </c>
      <c r="BK19" s="188"/>
      <c r="BL19" s="188">
        <f>BM12</f>
        <v>0</v>
      </c>
      <c r="BM19" s="188"/>
      <c r="BN19" s="188">
        <f>BO12</f>
        <v>0</v>
      </c>
      <c r="BO19" s="188"/>
      <c r="BP19" s="116"/>
      <c r="BQ19" s="117"/>
      <c r="BR19" s="118"/>
      <c r="BV19" s="26"/>
      <c r="BW19" s="26"/>
      <c r="BX19" s="26"/>
      <c r="BY19" s="26"/>
      <c r="CT19" s="28"/>
      <c r="CV19" s="26"/>
      <c r="CW19" s="27"/>
      <c r="CX19" s="27"/>
      <c r="CY19" s="27"/>
      <c r="CZ19" s="27"/>
      <c r="DE19" s="29"/>
    </row>
    <row r="20" spans="1:110" ht="13.05" customHeight="1">
      <c r="A20" s="79" t="s">
        <v>134</v>
      </c>
      <c r="B20" s="68"/>
      <c r="C20" s="68"/>
      <c r="D20" s="79"/>
      <c r="E20" s="68"/>
      <c r="F20" s="68"/>
      <c r="G20" s="68"/>
      <c r="H20" s="68"/>
      <c r="I20" s="68"/>
      <c r="J20" s="68"/>
      <c r="K20" s="53"/>
      <c r="L20" s="53"/>
      <c r="M20" s="53"/>
      <c r="N20" s="53"/>
      <c r="O20" s="53"/>
      <c r="P20" s="53"/>
      <c r="Q20" s="53"/>
      <c r="R20" s="53"/>
      <c r="S20" s="53"/>
      <c r="T20" s="53"/>
      <c r="U20" s="53"/>
      <c r="V20" s="53"/>
      <c r="W20" s="53"/>
      <c r="X20" s="53"/>
      <c r="Y20" s="53"/>
      <c r="Z20" s="53"/>
      <c r="AA20" s="53"/>
      <c r="AB20" s="53"/>
      <c r="AC20" s="51"/>
      <c r="AD20" s="52"/>
      <c r="AE20" s="52"/>
      <c r="AF20" s="52"/>
      <c r="AG20" s="52"/>
      <c r="AH20" s="52"/>
      <c r="AI20" s="52"/>
      <c r="AJ20" s="92"/>
      <c r="AK20" s="93"/>
      <c r="AL20" s="92"/>
      <c r="AM20" s="93"/>
      <c r="AN20" s="92"/>
      <c r="AO20" s="93"/>
      <c r="AP20" s="109"/>
      <c r="AQ20" s="110"/>
      <c r="AR20" s="92"/>
      <c r="AS20" s="93"/>
      <c r="AT20" s="92"/>
      <c r="AU20" s="93"/>
      <c r="AV20" s="92"/>
      <c r="AW20" s="93"/>
      <c r="AX20" s="109"/>
      <c r="AY20" s="110"/>
      <c r="AZ20" s="92"/>
      <c r="BA20" s="93"/>
      <c r="BB20" s="92"/>
      <c r="BC20" s="93"/>
      <c r="BD20" s="92"/>
      <c r="BE20" s="93"/>
      <c r="BF20" s="109"/>
      <c r="BG20" s="110"/>
      <c r="BH20" s="94"/>
      <c r="BI20" s="95"/>
      <c r="BJ20" s="95"/>
      <c r="BK20" s="95"/>
      <c r="BL20" s="95"/>
      <c r="BM20" s="96"/>
      <c r="BN20" s="111"/>
      <c r="BO20" s="106"/>
      <c r="BP20" s="116"/>
      <c r="BQ20" s="117"/>
      <c r="BR20" s="118"/>
      <c r="BV20" s="26"/>
      <c r="BW20" s="26"/>
      <c r="BX20" s="26"/>
      <c r="BY20" s="26"/>
      <c r="CT20" s="28"/>
      <c r="CV20" s="26"/>
      <c r="CW20" s="27"/>
      <c r="CX20" s="27"/>
      <c r="CY20" s="27"/>
      <c r="CZ20" s="27"/>
      <c r="DE20" s="29"/>
    </row>
    <row r="21" spans="1:110" ht="13.05" customHeight="1">
      <c r="A21" s="79" t="s">
        <v>135</v>
      </c>
      <c r="B21" s="68"/>
      <c r="C21" s="68"/>
      <c r="D21" s="79"/>
      <c r="E21" s="68"/>
      <c r="F21" s="68"/>
      <c r="G21" s="68"/>
      <c r="H21" s="68"/>
      <c r="I21" s="68"/>
      <c r="J21" s="68"/>
      <c r="K21" s="53"/>
      <c r="L21" s="53"/>
      <c r="M21" s="53"/>
      <c r="N21" s="53"/>
      <c r="O21" s="53"/>
      <c r="P21" s="53"/>
      <c r="Q21" s="53"/>
      <c r="R21" s="53"/>
      <c r="S21" s="53"/>
      <c r="T21" s="53"/>
      <c r="U21" s="53"/>
      <c r="V21" s="53"/>
      <c r="W21" s="53"/>
      <c r="X21" s="53"/>
      <c r="Y21" s="53"/>
      <c r="Z21" s="53"/>
      <c r="AA21" s="53"/>
      <c r="AB21" s="53"/>
      <c r="AC21" s="51"/>
      <c r="AD21" s="52"/>
      <c r="AF21" s="52"/>
      <c r="AG21" s="52"/>
      <c r="AH21" s="52"/>
      <c r="AI21" s="52"/>
      <c r="AJ21" s="69"/>
      <c r="AK21" s="70"/>
      <c r="AL21" s="69"/>
      <c r="AM21" s="70"/>
      <c r="AN21" s="69"/>
      <c r="AO21" s="70"/>
      <c r="AP21" s="109"/>
      <c r="AQ21" s="110"/>
      <c r="AR21" s="69"/>
      <c r="AS21" s="70"/>
      <c r="AT21" s="69"/>
      <c r="AU21" s="70"/>
      <c r="AV21" s="69"/>
      <c r="AW21" s="70"/>
      <c r="AX21" s="109"/>
      <c r="AY21" s="110"/>
      <c r="AZ21" s="69"/>
      <c r="BA21" s="70"/>
      <c r="BB21" s="69"/>
      <c r="BC21" s="70"/>
      <c r="BD21" s="69"/>
      <c r="BE21" s="70"/>
      <c r="BF21" s="109"/>
      <c r="BG21" s="110"/>
      <c r="BH21" s="71"/>
      <c r="BI21" s="72"/>
      <c r="BJ21" s="72"/>
      <c r="BK21" s="72"/>
      <c r="BL21" s="72"/>
      <c r="BM21" s="73"/>
      <c r="BN21" s="111"/>
      <c r="BO21" s="106"/>
      <c r="BP21" s="116"/>
      <c r="BQ21" s="117"/>
      <c r="BR21" s="118"/>
      <c r="BV21" s="26"/>
      <c r="BW21" s="26"/>
      <c r="BX21" s="26"/>
      <c r="BY21" s="26"/>
      <c r="CT21" s="28"/>
      <c r="CV21" s="26"/>
      <c r="CW21" s="27"/>
      <c r="CX21" s="27"/>
      <c r="CY21" s="27"/>
      <c r="CZ21" s="27"/>
      <c r="DE21" s="29"/>
    </row>
    <row r="22" spans="1:110" ht="13.05" customHeight="1">
      <c r="A22" s="80" t="s">
        <v>118</v>
      </c>
      <c r="D22" s="80"/>
      <c r="K22" s="53"/>
      <c r="L22" s="53"/>
      <c r="M22" s="53"/>
      <c r="N22" s="53"/>
      <c r="O22" s="53"/>
      <c r="P22" s="53"/>
      <c r="Q22" s="53"/>
      <c r="R22" s="53"/>
      <c r="S22" s="53"/>
      <c r="T22" s="53"/>
      <c r="U22" s="53"/>
      <c r="V22" s="53"/>
      <c r="W22" s="53"/>
      <c r="X22" s="53"/>
      <c r="Y22" s="53"/>
      <c r="Z22" s="53"/>
      <c r="AA22" s="53"/>
      <c r="AB22" s="53"/>
      <c r="AC22" s="54"/>
      <c r="AD22" s="26"/>
      <c r="AE22" s="26" t="s">
        <v>124</v>
      </c>
      <c r="AJ22" s="185">
        <f>SUM(AJ19:AQ19)</f>
        <v>0</v>
      </c>
      <c r="AK22" s="186"/>
      <c r="AL22" s="186"/>
      <c r="AM22" s="186"/>
      <c r="AN22" s="186"/>
      <c r="AO22" s="186"/>
      <c r="AP22" s="186"/>
      <c r="AQ22" s="187"/>
      <c r="AR22" s="185">
        <f>SUM(AR19:AY19)</f>
        <v>0</v>
      </c>
      <c r="AS22" s="186"/>
      <c r="AT22" s="186"/>
      <c r="AU22" s="186"/>
      <c r="AV22" s="186"/>
      <c r="AW22" s="186"/>
      <c r="AX22" s="186"/>
      <c r="AY22" s="187"/>
      <c r="AZ22" s="185">
        <f>SUM(AZ19:BG19)</f>
        <v>0</v>
      </c>
      <c r="BA22" s="186"/>
      <c r="BB22" s="186"/>
      <c r="BC22" s="186"/>
      <c r="BD22" s="186"/>
      <c r="BE22" s="186"/>
      <c r="BF22" s="186"/>
      <c r="BG22" s="187"/>
      <c r="BH22" s="185">
        <f>SUM(BH19:BO19)</f>
        <v>0</v>
      </c>
      <c r="BI22" s="186"/>
      <c r="BJ22" s="186"/>
      <c r="BK22" s="186"/>
      <c r="BL22" s="186"/>
      <c r="BM22" s="186"/>
      <c r="BN22" s="186"/>
      <c r="BO22" s="187"/>
      <c r="BP22" s="119"/>
      <c r="BQ22" s="120"/>
      <c r="BR22" s="121"/>
      <c r="BU22" s="27"/>
      <c r="BZ22" s="27"/>
      <c r="CA22" s="27"/>
      <c r="CB22" s="27"/>
      <c r="CC22" s="27"/>
      <c r="CD22" s="27"/>
      <c r="CE22" s="27"/>
      <c r="CF22" s="27"/>
      <c r="CH22" s="27"/>
      <c r="CI22" s="27"/>
      <c r="CJ22" s="27"/>
      <c r="CK22" s="27"/>
      <c r="CL22" s="27"/>
      <c r="CM22" s="27"/>
      <c r="CN22" s="27"/>
      <c r="CO22" s="27"/>
      <c r="CP22" s="27"/>
      <c r="CQ22" s="27"/>
      <c r="CR22" s="27"/>
      <c r="CS22" s="27"/>
      <c r="CT22" s="28"/>
      <c r="CV22" s="26"/>
      <c r="CW22" s="27"/>
      <c r="CX22" s="27"/>
      <c r="CY22" s="27"/>
      <c r="CZ22" s="27"/>
      <c r="DE22" s="29"/>
    </row>
    <row r="23" spans="1:110" ht="17.100000000000001" customHeight="1">
      <c r="A23" s="256" t="s">
        <v>78</v>
      </c>
      <c r="B23" s="257"/>
      <c r="C23" s="260">
        <f>IF(O24="○",7,IF(U24="○",5,IF(AA24="○",2,"軽減なし")))</f>
        <v>7</v>
      </c>
      <c r="D23" s="260"/>
      <c r="E23" s="260"/>
      <c r="F23" s="196" t="s">
        <v>83</v>
      </c>
      <c r="G23" s="196"/>
      <c r="H23" s="196"/>
      <c r="I23" s="261">
        <f>SUM(AF12:AF18)</f>
        <v>0</v>
      </c>
      <c r="J23" s="261"/>
      <c r="K23" s="261"/>
      <c r="L23" s="196" t="s">
        <v>84</v>
      </c>
      <c r="M23" s="196"/>
      <c r="N23" s="196"/>
      <c r="O23" s="262">
        <f>$S$5+$S$8*(IF(給与所得者数=0,0,給与所得者数-1))</f>
        <v>430000</v>
      </c>
      <c r="P23" s="196"/>
      <c r="Q23" s="196"/>
      <c r="R23" s="196" t="s">
        <v>85</v>
      </c>
      <c r="S23" s="196"/>
      <c r="T23" s="196"/>
      <c r="U23" s="262">
        <f>$S$5+V6*被保数+$S$8*(IF(給与所得者数=0,0,給与所得者数-1))</f>
        <v>430000</v>
      </c>
      <c r="V23" s="196"/>
      <c r="W23" s="196"/>
      <c r="X23" s="196" t="s">
        <v>86</v>
      </c>
      <c r="Y23" s="196"/>
      <c r="Z23" s="196"/>
      <c r="AA23" s="262">
        <f>$S$5+V7*被保数+$S$8*(IF(給与所得者数=0,0,給与所得者数-1))</f>
        <v>430000</v>
      </c>
      <c r="AB23" s="196"/>
      <c r="AC23" s="196"/>
      <c r="AF23" s="26" t="s">
        <v>125</v>
      </c>
      <c r="AX23" s="48">
        <f>AJ22+AR22-AZ22-BH22</f>
        <v>0</v>
      </c>
      <c r="BU23" s="55"/>
      <c r="BV23" s="55"/>
      <c r="BW23" s="55"/>
      <c r="BX23" s="55"/>
      <c r="BY23" s="55"/>
      <c r="BZ23" s="55"/>
      <c r="CA23" s="55"/>
      <c r="CB23" s="55"/>
      <c r="CC23" s="55"/>
      <c r="CD23" s="55"/>
      <c r="CE23" s="55"/>
      <c r="CF23" s="55"/>
      <c r="CH23" s="55"/>
      <c r="CI23" s="55"/>
      <c r="CJ23" s="55"/>
      <c r="CK23" s="55"/>
      <c r="CL23" s="55"/>
      <c r="CM23" s="55"/>
      <c r="CN23" s="55"/>
      <c r="CO23" s="55"/>
      <c r="CP23" s="55"/>
      <c r="CQ23" s="55"/>
      <c r="CR23" s="55"/>
      <c r="CS23" s="55"/>
      <c r="CT23" s="28"/>
      <c r="CV23" s="26"/>
      <c r="CW23" s="27"/>
      <c r="CX23" s="27"/>
      <c r="CY23" s="27"/>
      <c r="CZ23" s="27"/>
    </row>
    <row r="24" spans="1:110" ht="17.100000000000001" customHeight="1">
      <c r="A24" s="258"/>
      <c r="B24" s="259"/>
      <c r="C24" s="260"/>
      <c r="D24" s="260"/>
      <c r="E24" s="260"/>
      <c r="F24" s="196"/>
      <c r="G24" s="196"/>
      <c r="H24" s="196"/>
      <c r="I24" s="261"/>
      <c r="J24" s="261"/>
      <c r="K24" s="261"/>
      <c r="L24" s="196"/>
      <c r="M24" s="196"/>
      <c r="N24" s="196"/>
      <c r="O24" s="234" t="str">
        <f>IF($I$23&lt;=O23,"○","")</f>
        <v>○</v>
      </c>
      <c r="P24" s="234"/>
      <c r="Q24" s="234"/>
      <c r="R24" s="196"/>
      <c r="S24" s="196"/>
      <c r="T24" s="196"/>
      <c r="U24" s="234" t="str">
        <f>IF(O24="○","",IF($I$23&lt;=U23,"○",""))</f>
        <v/>
      </c>
      <c r="V24" s="234"/>
      <c r="W24" s="234"/>
      <c r="X24" s="196"/>
      <c r="Y24" s="196"/>
      <c r="Z24" s="196"/>
      <c r="AA24" s="234" t="str">
        <f>IF(O24="○","",IF(U24="○","",IF(I23&lt;=AA23,"○","")))</f>
        <v/>
      </c>
      <c r="AB24" s="234"/>
      <c r="AC24" s="234"/>
      <c r="AD24" s="54"/>
      <c r="AF24" s="26" t="s">
        <v>126</v>
      </c>
      <c r="BV24" s="55"/>
      <c r="BW24" s="55"/>
      <c r="BX24" s="55"/>
      <c r="BY24" s="55"/>
      <c r="BZ24" s="55"/>
      <c r="CA24" s="55"/>
      <c r="CB24" s="55"/>
      <c r="CC24" s="55"/>
      <c r="CD24" s="55"/>
      <c r="CE24" s="55"/>
      <c r="CF24" s="55"/>
      <c r="CG24" s="55"/>
      <c r="CI24" s="55"/>
      <c r="CJ24" s="55"/>
      <c r="CK24" s="55"/>
      <c r="CL24" s="55"/>
      <c r="CM24" s="55"/>
      <c r="CN24" s="55"/>
      <c r="CO24" s="55"/>
      <c r="CP24" s="55"/>
      <c r="CQ24" s="55"/>
      <c r="CR24" s="55"/>
      <c r="CS24" s="55"/>
      <c r="CT24" s="55"/>
      <c r="CX24" s="27"/>
      <c r="CY24" s="27"/>
      <c r="CZ24" s="27"/>
      <c r="DA24" s="27"/>
    </row>
    <row r="25" spans="1:110" ht="13.05" customHeight="1">
      <c r="A25" s="80" t="s">
        <v>87</v>
      </c>
      <c r="O25" s="54"/>
      <c r="P25" s="54"/>
      <c r="Q25" s="54"/>
      <c r="U25" s="54"/>
      <c r="V25" s="54"/>
      <c r="W25" s="54"/>
      <c r="AA25" s="54"/>
      <c r="AB25" s="54"/>
      <c r="AC25" s="54"/>
      <c r="AD25" s="26"/>
      <c r="AE25" s="26" t="s">
        <v>127</v>
      </c>
      <c r="BU25" s="55"/>
      <c r="BV25" s="55"/>
      <c r="BW25" s="55"/>
      <c r="BX25" s="55"/>
      <c r="BY25" s="55"/>
      <c r="BZ25" s="55"/>
      <c r="CA25" s="55"/>
      <c r="CB25" s="55"/>
      <c r="CC25" s="55"/>
      <c r="CD25" s="55"/>
      <c r="CE25" s="55"/>
      <c r="CF25" s="55"/>
      <c r="CH25" s="55"/>
      <c r="CI25" s="55"/>
      <c r="CJ25" s="55"/>
      <c r="CK25" s="55"/>
      <c r="CL25" s="55"/>
      <c r="CM25" s="55"/>
      <c r="CN25" s="55"/>
      <c r="CO25" s="55"/>
      <c r="CP25" s="55"/>
      <c r="CQ25" s="55"/>
      <c r="CR25" s="55"/>
      <c r="CS25" s="55"/>
      <c r="CT25" s="28"/>
      <c r="CV25" s="26"/>
      <c r="CW25" s="27"/>
      <c r="CX25" s="27"/>
      <c r="CY25" s="27"/>
      <c r="CZ25" s="27"/>
      <c r="DE25" s="29"/>
    </row>
    <row r="26" spans="1:110" ht="13.05" customHeight="1">
      <c r="A26" s="80" t="s">
        <v>131</v>
      </c>
      <c r="O26" s="54"/>
      <c r="P26" s="54"/>
      <c r="Q26" s="54"/>
      <c r="U26" s="54"/>
      <c r="V26" s="54"/>
      <c r="W26" s="54"/>
      <c r="AA26" s="54"/>
      <c r="AB26" s="54"/>
      <c r="AC26" s="54"/>
      <c r="AD26" s="26"/>
      <c r="AE26" s="26" t="s">
        <v>128</v>
      </c>
      <c r="BU26" s="55"/>
      <c r="BV26" s="55"/>
      <c r="BW26" s="55"/>
      <c r="BX26" s="55"/>
      <c r="BY26" s="55"/>
      <c r="BZ26" s="55"/>
      <c r="CA26" s="55"/>
      <c r="CB26" s="55"/>
      <c r="CC26" s="55"/>
      <c r="CD26" s="55"/>
      <c r="CE26" s="55"/>
      <c r="CF26" s="55"/>
      <c r="CH26" s="55"/>
      <c r="CI26" s="55"/>
      <c r="CJ26" s="55"/>
      <c r="CK26" s="55"/>
      <c r="CL26" s="55"/>
      <c r="CM26" s="55"/>
      <c r="CN26" s="55"/>
      <c r="CO26" s="55"/>
      <c r="CP26" s="55"/>
      <c r="CQ26" s="55"/>
      <c r="CR26" s="55"/>
      <c r="CS26" s="55"/>
      <c r="CT26" s="28"/>
      <c r="CV26" s="26"/>
      <c r="CW26" s="27"/>
      <c r="CX26" s="27"/>
      <c r="CY26" s="27"/>
      <c r="CZ26" s="27"/>
      <c r="DE26" s="29"/>
    </row>
    <row r="27" spans="1:110" ht="20.100000000000001" customHeight="1" thickBot="1">
      <c r="A27" s="75">
        <v>1</v>
      </c>
      <c r="B27" s="74" t="s">
        <v>52</v>
      </c>
    </row>
    <row r="28" spans="1:110" ht="27" customHeight="1" thickTop="1">
      <c r="A28" s="82"/>
      <c r="B28" s="139" t="s">
        <v>8</v>
      </c>
      <c r="C28" s="139"/>
      <c r="D28" s="139"/>
      <c r="E28" s="139" t="s">
        <v>49</v>
      </c>
      <c r="F28" s="139"/>
      <c r="G28" s="139" t="s">
        <v>6</v>
      </c>
      <c r="H28" s="139"/>
      <c r="I28" s="139"/>
      <c r="J28" s="139" t="s">
        <v>90</v>
      </c>
      <c r="K28" s="139"/>
      <c r="L28" s="139"/>
      <c r="M28" s="139" t="s">
        <v>91</v>
      </c>
      <c r="N28" s="139"/>
      <c r="O28" s="139"/>
      <c r="P28" s="139" t="s">
        <v>40</v>
      </c>
      <c r="Q28" s="139"/>
      <c r="R28" s="139" t="s">
        <v>93</v>
      </c>
      <c r="S28" s="139"/>
      <c r="T28" s="139"/>
      <c r="U28" s="139" t="s">
        <v>94</v>
      </c>
      <c r="V28" s="139"/>
      <c r="W28" s="139"/>
      <c r="X28" s="139" t="s">
        <v>95</v>
      </c>
      <c r="Y28" s="139"/>
      <c r="Z28" s="139"/>
      <c r="AA28" s="139" t="s">
        <v>96</v>
      </c>
      <c r="AB28" s="139"/>
      <c r="AC28" s="152"/>
    </row>
    <row r="29" spans="1:110" ht="18" customHeight="1">
      <c r="A29" s="83" t="s">
        <v>41</v>
      </c>
      <c r="B29" s="182" t="str">
        <f t="shared" ref="B29:B35" si="32">IF(B12="","-",B12)</f>
        <v>-</v>
      </c>
      <c r="C29" s="182"/>
      <c r="D29" s="182"/>
      <c r="E29" s="133" t="str">
        <f t="shared" ref="E29:E35" si="33">IF(B29="-","",IF(E12="擬制世帯主",0,CH12))</f>
        <v/>
      </c>
      <c r="F29" s="133"/>
      <c r="G29" s="132" t="str">
        <f>IF(E12="擬制世帯主","",AA12)</f>
        <v/>
      </c>
      <c r="H29" s="132"/>
      <c r="I29" s="132"/>
      <c r="J29" s="151" t="str">
        <f t="shared" ref="J29:J35" si="34">IF(E12="擬制世帯主","",IF(ISERROR(CX12*-1),"",CX12*-1))</f>
        <v/>
      </c>
      <c r="K29" s="151"/>
      <c r="L29" s="151"/>
      <c r="M29" s="132" t="str">
        <f>IF(G29="","",MAX(G29+J29,0))</f>
        <v/>
      </c>
      <c r="N29" s="132"/>
      <c r="O29" s="132"/>
      <c r="P29" s="153" t="str">
        <f t="shared" ref="P29:P35" si="35">IF(M29="","","×"&amp;医療所得割*100&amp;"% =")</f>
        <v/>
      </c>
      <c r="Q29" s="153"/>
      <c r="R29" s="132" t="str">
        <f>AK12</f>
        <v/>
      </c>
      <c r="S29" s="132"/>
      <c r="T29" s="132"/>
      <c r="U29" s="132" t="str">
        <f t="shared" ref="U29:U35" si="36">AS12</f>
        <v/>
      </c>
      <c r="V29" s="132"/>
      <c r="W29" s="132"/>
      <c r="X29" s="132" t="str">
        <f t="shared" ref="X29:X35" si="37">BA12</f>
        <v/>
      </c>
      <c r="Y29" s="132"/>
      <c r="Z29" s="132"/>
      <c r="AA29" s="132" t="str">
        <f>IF(ISERROR(R29+U29-X29),"",R29+U29-X29)</f>
        <v/>
      </c>
      <c r="AB29" s="132"/>
      <c r="AC29" s="154"/>
    </row>
    <row r="30" spans="1:110" ht="18" customHeight="1">
      <c r="A30" s="83" t="s">
        <v>42</v>
      </c>
      <c r="B30" s="182" t="str">
        <f t="shared" si="32"/>
        <v>-</v>
      </c>
      <c r="C30" s="182"/>
      <c r="D30" s="182"/>
      <c r="E30" s="133" t="str">
        <f t="shared" si="33"/>
        <v/>
      </c>
      <c r="F30" s="133"/>
      <c r="G30" s="132" t="str">
        <f t="shared" ref="G30:G35" si="38">AA13</f>
        <v/>
      </c>
      <c r="H30" s="132"/>
      <c r="I30" s="132"/>
      <c r="J30" s="151" t="str">
        <f t="shared" si="34"/>
        <v/>
      </c>
      <c r="K30" s="151"/>
      <c r="L30" s="151"/>
      <c r="M30" s="132" t="str">
        <f t="shared" ref="M30:M35" si="39">IF(G30="","",MAX(G30+J30,0))</f>
        <v/>
      </c>
      <c r="N30" s="132"/>
      <c r="O30" s="132"/>
      <c r="P30" s="153" t="str">
        <f t="shared" si="35"/>
        <v/>
      </c>
      <c r="Q30" s="153"/>
      <c r="R30" s="132" t="str">
        <f t="shared" ref="R30:R35" si="40">AK13</f>
        <v/>
      </c>
      <c r="S30" s="132"/>
      <c r="T30" s="132"/>
      <c r="U30" s="132" t="str">
        <f t="shared" si="36"/>
        <v/>
      </c>
      <c r="V30" s="132"/>
      <c r="W30" s="132"/>
      <c r="X30" s="132" t="str">
        <f>BA13</f>
        <v/>
      </c>
      <c r="Y30" s="132"/>
      <c r="Z30" s="132"/>
      <c r="AA30" s="132" t="str">
        <f t="shared" ref="AA30:AA35" si="41">IF(ISERROR(R30+U30-X30),"",R30+U30-X30)</f>
        <v/>
      </c>
      <c r="AB30" s="132"/>
      <c r="AC30" s="154"/>
    </row>
    <row r="31" spans="1:110" ht="18" customHeight="1">
      <c r="A31" s="83" t="s">
        <v>43</v>
      </c>
      <c r="B31" s="182" t="str">
        <f t="shared" si="32"/>
        <v>-</v>
      </c>
      <c r="C31" s="182"/>
      <c r="D31" s="182"/>
      <c r="E31" s="133" t="str">
        <f t="shared" si="33"/>
        <v/>
      </c>
      <c r="F31" s="133"/>
      <c r="G31" s="132" t="str">
        <f t="shared" si="38"/>
        <v/>
      </c>
      <c r="H31" s="132"/>
      <c r="I31" s="132"/>
      <c r="J31" s="151" t="str">
        <f t="shared" si="34"/>
        <v/>
      </c>
      <c r="K31" s="151"/>
      <c r="L31" s="151"/>
      <c r="M31" s="132" t="str">
        <f t="shared" si="39"/>
        <v/>
      </c>
      <c r="N31" s="132"/>
      <c r="O31" s="132"/>
      <c r="P31" s="153" t="str">
        <f t="shared" si="35"/>
        <v/>
      </c>
      <c r="Q31" s="153"/>
      <c r="R31" s="132" t="str">
        <f t="shared" si="40"/>
        <v/>
      </c>
      <c r="S31" s="132"/>
      <c r="T31" s="132"/>
      <c r="U31" s="132" t="str">
        <f t="shared" si="36"/>
        <v/>
      </c>
      <c r="V31" s="132"/>
      <c r="W31" s="132"/>
      <c r="X31" s="132" t="str">
        <f t="shared" si="37"/>
        <v/>
      </c>
      <c r="Y31" s="132"/>
      <c r="Z31" s="132"/>
      <c r="AA31" s="132" t="str">
        <f t="shared" si="41"/>
        <v/>
      </c>
      <c r="AB31" s="132"/>
      <c r="AC31" s="154"/>
    </row>
    <row r="32" spans="1:110" ht="18" customHeight="1">
      <c r="A32" s="83" t="s">
        <v>44</v>
      </c>
      <c r="B32" s="182" t="str">
        <f t="shared" si="32"/>
        <v>-</v>
      </c>
      <c r="C32" s="182"/>
      <c r="D32" s="182"/>
      <c r="E32" s="133" t="str">
        <f t="shared" si="33"/>
        <v/>
      </c>
      <c r="F32" s="133"/>
      <c r="G32" s="132" t="str">
        <f t="shared" si="38"/>
        <v/>
      </c>
      <c r="H32" s="132"/>
      <c r="I32" s="132"/>
      <c r="J32" s="151" t="str">
        <f t="shared" si="34"/>
        <v/>
      </c>
      <c r="K32" s="151"/>
      <c r="L32" s="151"/>
      <c r="M32" s="132" t="str">
        <f t="shared" si="39"/>
        <v/>
      </c>
      <c r="N32" s="132"/>
      <c r="O32" s="132"/>
      <c r="P32" s="153" t="str">
        <f t="shared" si="35"/>
        <v/>
      </c>
      <c r="Q32" s="153"/>
      <c r="R32" s="132" t="str">
        <f t="shared" si="40"/>
        <v/>
      </c>
      <c r="S32" s="132"/>
      <c r="T32" s="132"/>
      <c r="U32" s="132" t="str">
        <f t="shared" si="36"/>
        <v/>
      </c>
      <c r="V32" s="132"/>
      <c r="W32" s="132"/>
      <c r="X32" s="132" t="str">
        <f t="shared" si="37"/>
        <v/>
      </c>
      <c r="Y32" s="132"/>
      <c r="Z32" s="132"/>
      <c r="AA32" s="132" t="str">
        <f t="shared" si="41"/>
        <v/>
      </c>
      <c r="AB32" s="132"/>
      <c r="AC32" s="154"/>
    </row>
    <row r="33" spans="1:106" ht="18" customHeight="1">
      <c r="A33" s="83" t="s">
        <v>45</v>
      </c>
      <c r="B33" s="182" t="str">
        <f t="shared" si="32"/>
        <v>-</v>
      </c>
      <c r="C33" s="182"/>
      <c r="D33" s="182"/>
      <c r="E33" s="133" t="str">
        <f t="shared" si="33"/>
        <v/>
      </c>
      <c r="F33" s="133"/>
      <c r="G33" s="132" t="str">
        <f t="shared" si="38"/>
        <v/>
      </c>
      <c r="H33" s="132"/>
      <c r="I33" s="132"/>
      <c r="J33" s="151" t="str">
        <f t="shared" si="34"/>
        <v/>
      </c>
      <c r="K33" s="151"/>
      <c r="L33" s="151"/>
      <c r="M33" s="132" t="str">
        <f t="shared" si="39"/>
        <v/>
      </c>
      <c r="N33" s="132"/>
      <c r="O33" s="132"/>
      <c r="P33" s="153" t="str">
        <f t="shared" si="35"/>
        <v/>
      </c>
      <c r="Q33" s="153"/>
      <c r="R33" s="132" t="str">
        <f t="shared" si="40"/>
        <v/>
      </c>
      <c r="S33" s="132"/>
      <c r="T33" s="132"/>
      <c r="U33" s="132" t="str">
        <f t="shared" si="36"/>
        <v/>
      </c>
      <c r="V33" s="132"/>
      <c r="W33" s="132"/>
      <c r="X33" s="132" t="str">
        <f t="shared" si="37"/>
        <v/>
      </c>
      <c r="Y33" s="132"/>
      <c r="Z33" s="132"/>
      <c r="AA33" s="132" t="str">
        <f t="shared" si="41"/>
        <v/>
      </c>
      <c r="AB33" s="132"/>
      <c r="AC33" s="154"/>
    </row>
    <row r="34" spans="1:106" ht="18" hidden="1" customHeight="1" outlineLevel="1">
      <c r="A34" s="83" t="s">
        <v>47</v>
      </c>
      <c r="B34" s="182" t="str">
        <f t="shared" si="32"/>
        <v>-</v>
      </c>
      <c r="C34" s="182"/>
      <c r="D34" s="182"/>
      <c r="E34" s="133" t="str">
        <f t="shared" si="33"/>
        <v/>
      </c>
      <c r="F34" s="133"/>
      <c r="G34" s="132" t="str">
        <f t="shared" si="38"/>
        <v/>
      </c>
      <c r="H34" s="132"/>
      <c r="I34" s="132"/>
      <c r="J34" s="151" t="str">
        <f t="shared" si="34"/>
        <v/>
      </c>
      <c r="K34" s="151"/>
      <c r="L34" s="151"/>
      <c r="M34" s="132" t="str">
        <f t="shared" si="39"/>
        <v/>
      </c>
      <c r="N34" s="132"/>
      <c r="O34" s="132"/>
      <c r="P34" s="153" t="str">
        <f t="shared" si="35"/>
        <v/>
      </c>
      <c r="Q34" s="153"/>
      <c r="R34" s="132" t="str">
        <f t="shared" si="40"/>
        <v/>
      </c>
      <c r="S34" s="132"/>
      <c r="T34" s="132"/>
      <c r="U34" s="132" t="str">
        <f t="shared" si="36"/>
        <v/>
      </c>
      <c r="V34" s="132"/>
      <c r="W34" s="132"/>
      <c r="X34" s="132" t="str">
        <f t="shared" si="37"/>
        <v/>
      </c>
      <c r="Y34" s="132"/>
      <c r="Z34" s="132"/>
      <c r="AA34" s="132" t="str">
        <f t="shared" si="41"/>
        <v/>
      </c>
      <c r="AB34" s="132"/>
      <c r="AC34" s="154"/>
    </row>
    <row r="35" spans="1:106" ht="18" hidden="1" customHeight="1" outlineLevel="1">
      <c r="A35" s="83" t="s">
        <v>48</v>
      </c>
      <c r="B35" s="182" t="str">
        <f t="shared" si="32"/>
        <v>-</v>
      </c>
      <c r="C35" s="182"/>
      <c r="D35" s="182"/>
      <c r="E35" s="133" t="str">
        <f t="shared" si="33"/>
        <v/>
      </c>
      <c r="F35" s="133"/>
      <c r="G35" s="132" t="str">
        <f t="shared" si="38"/>
        <v/>
      </c>
      <c r="H35" s="132"/>
      <c r="I35" s="132"/>
      <c r="J35" s="151" t="str">
        <f t="shared" si="34"/>
        <v/>
      </c>
      <c r="K35" s="151"/>
      <c r="L35" s="151"/>
      <c r="M35" s="132" t="str">
        <f t="shared" si="39"/>
        <v/>
      </c>
      <c r="N35" s="132"/>
      <c r="O35" s="132"/>
      <c r="P35" s="153" t="str">
        <f t="shared" si="35"/>
        <v/>
      </c>
      <c r="Q35" s="153"/>
      <c r="R35" s="132" t="str">
        <f t="shared" si="40"/>
        <v/>
      </c>
      <c r="S35" s="132"/>
      <c r="T35" s="132"/>
      <c r="U35" s="132" t="str">
        <f t="shared" si="36"/>
        <v/>
      </c>
      <c r="V35" s="132"/>
      <c r="W35" s="132"/>
      <c r="X35" s="132" t="str">
        <f t="shared" si="37"/>
        <v/>
      </c>
      <c r="Y35" s="132"/>
      <c r="Z35" s="132"/>
      <c r="AA35" s="132" t="str">
        <f t="shared" si="41"/>
        <v/>
      </c>
      <c r="AB35" s="132"/>
      <c r="AC35" s="154"/>
    </row>
    <row r="36" spans="1:106" ht="20.100000000000001" customHeight="1" collapsed="1" thickBot="1">
      <c r="A36" s="83"/>
      <c r="B36" s="133" t="s">
        <v>97</v>
      </c>
      <c r="C36" s="133"/>
      <c r="D36" s="133"/>
      <c r="E36" s="133"/>
      <c r="F36" s="133"/>
      <c r="G36" s="134">
        <f>SUM(AA29:AC35)</f>
        <v>0</v>
      </c>
      <c r="H36" s="134"/>
      <c r="I36" s="134"/>
      <c r="J36" s="99" t="s">
        <v>98</v>
      </c>
      <c r="K36" s="135" t="s">
        <v>99</v>
      </c>
      <c r="L36" s="135"/>
      <c r="M36" s="135"/>
      <c r="N36" s="135"/>
      <c r="O36" s="134">
        <f>BI12</f>
        <v>0</v>
      </c>
      <c r="P36" s="134"/>
      <c r="Q36" s="134"/>
      <c r="R36" s="100" t="s">
        <v>100</v>
      </c>
      <c r="S36" s="136" t="s">
        <v>101</v>
      </c>
      <c r="T36" s="136"/>
      <c r="U36" s="136"/>
      <c r="V36" s="136"/>
      <c r="W36" s="136"/>
      <c r="X36" s="136"/>
      <c r="Y36" s="136"/>
      <c r="Z36" s="137">
        <f>G36-O36</f>
        <v>0</v>
      </c>
      <c r="AA36" s="137"/>
      <c r="AB36" s="137"/>
      <c r="AC36" s="138"/>
      <c r="AD36" s="56"/>
      <c r="AE36" s="57"/>
      <c r="AF36" s="57"/>
      <c r="AG36" s="57"/>
      <c r="AH36" s="57"/>
      <c r="AI36" s="58"/>
      <c r="BV36" s="26"/>
      <c r="BW36" s="26"/>
      <c r="BX36" s="26"/>
      <c r="BY36" s="26"/>
      <c r="CB36" s="27"/>
      <c r="CC36" s="27"/>
      <c r="CD36" s="27"/>
      <c r="CE36" s="27"/>
      <c r="CU36" s="26"/>
      <c r="CV36" s="26"/>
      <c r="DA36" s="28"/>
      <c r="DB36" s="28"/>
    </row>
    <row r="37" spans="1:106" ht="5.0999999999999996" customHeight="1" thickBot="1">
      <c r="A37" s="59"/>
      <c r="B37" s="60"/>
      <c r="C37" s="60"/>
      <c r="D37" s="60"/>
      <c r="E37" s="61"/>
      <c r="F37" s="61"/>
      <c r="G37" s="62"/>
      <c r="H37" s="62"/>
      <c r="I37" s="63"/>
      <c r="J37" s="63"/>
      <c r="K37" s="63"/>
      <c r="L37" s="63"/>
      <c r="M37" s="63"/>
      <c r="N37" s="63"/>
      <c r="O37" s="64"/>
      <c r="P37" s="64"/>
      <c r="Q37" s="64"/>
      <c r="R37" s="65"/>
      <c r="S37" s="65"/>
      <c r="T37" s="65"/>
      <c r="U37" s="65"/>
      <c r="V37" s="65"/>
      <c r="W37" s="65"/>
      <c r="X37" s="65"/>
      <c r="Y37" s="65"/>
      <c r="Z37" s="65"/>
      <c r="AA37" s="65"/>
      <c r="AB37" s="65"/>
      <c r="AC37" s="66"/>
      <c r="AD37" s="56"/>
      <c r="AE37" s="57"/>
      <c r="AF37" s="57"/>
      <c r="AG37" s="57"/>
      <c r="AH37" s="57"/>
      <c r="AI37" s="58"/>
      <c r="BV37" s="26"/>
      <c r="BW37" s="26"/>
      <c r="BX37" s="26"/>
      <c r="BY37" s="26"/>
      <c r="CB37" s="27"/>
      <c r="CC37" s="27"/>
      <c r="CD37" s="27"/>
      <c r="CE37" s="27"/>
      <c r="CU37" s="26"/>
      <c r="CV37" s="26"/>
      <c r="DA37" s="28"/>
      <c r="DB37" s="28"/>
    </row>
    <row r="38" spans="1:106" ht="20.100000000000001" customHeight="1" thickTop="1" thickBot="1">
      <c r="A38" s="75">
        <v>2</v>
      </c>
      <c r="B38" s="74" t="s">
        <v>51</v>
      </c>
      <c r="G38" s="67"/>
      <c r="H38" s="67"/>
    </row>
    <row r="39" spans="1:106" ht="27" customHeight="1" thickTop="1">
      <c r="A39" s="82"/>
      <c r="B39" s="139" t="s">
        <v>8</v>
      </c>
      <c r="C39" s="139"/>
      <c r="D39" s="139"/>
      <c r="E39" s="139" t="s">
        <v>49</v>
      </c>
      <c r="F39" s="139"/>
      <c r="G39" s="139" t="s">
        <v>6</v>
      </c>
      <c r="H39" s="139"/>
      <c r="I39" s="139"/>
      <c r="J39" s="139" t="s">
        <v>90</v>
      </c>
      <c r="K39" s="139"/>
      <c r="L39" s="139"/>
      <c r="M39" s="139" t="s">
        <v>91</v>
      </c>
      <c r="N39" s="139"/>
      <c r="O39" s="139"/>
      <c r="P39" s="139" t="s">
        <v>40</v>
      </c>
      <c r="Q39" s="139"/>
      <c r="R39" s="139" t="s">
        <v>102</v>
      </c>
      <c r="S39" s="139"/>
      <c r="T39" s="139"/>
      <c r="U39" s="139" t="s">
        <v>103</v>
      </c>
      <c r="V39" s="139"/>
      <c r="W39" s="139"/>
      <c r="X39" s="139" t="s">
        <v>104</v>
      </c>
      <c r="Y39" s="139"/>
      <c r="Z39" s="139"/>
      <c r="AA39" s="139" t="s">
        <v>105</v>
      </c>
      <c r="AB39" s="139"/>
      <c r="AC39" s="152"/>
    </row>
    <row r="40" spans="1:106" ht="18" customHeight="1">
      <c r="A40" s="83" t="s">
        <v>41</v>
      </c>
      <c r="B40" s="182" t="str">
        <f t="shared" ref="B40:B46" si="42">B29</f>
        <v>-</v>
      </c>
      <c r="C40" s="182"/>
      <c r="D40" s="182"/>
      <c r="E40" s="133" t="str">
        <f t="shared" ref="E40:E46" si="43">IF(B40="","",IF(E29="","",E29))</f>
        <v/>
      </c>
      <c r="F40" s="133"/>
      <c r="G40" s="132" t="str">
        <f t="shared" ref="G40:G46" si="44">IF(G29="","",G29)</f>
        <v/>
      </c>
      <c r="H40" s="132"/>
      <c r="I40" s="132"/>
      <c r="J40" s="151" t="str">
        <f t="shared" ref="J40:J46" si="45">IF(J29="","",J29)</f>
        <v/>
      </c>
      <c r="K40" s="151"/>
      <c r="L40" s="151"/>
      <c r="M40" s="141" t="str">
        <f t="shared" ref="M40:M46" si="46">IF(M29="","",M29)</f>
        <v/>
      </c>
      <c r="N40" s="141"/>
      <c r="O40" s="141"/>
      <c r="P40" s="153" t="str">
        <f t="shared" ref="P40:P46" si="47">IF(M40="","","×"&amp;後期所得割*100&amp;"% =")</f>
        <v/>
      </c>
      <c r="Q40" s="153"/>
      <c r="R40" s="141" t="str">
        <f t="shared" ref="R40:R46" si="48">AM12</f>
        <v/>
      </c>
      <c r="S40" s="141"/>
      <c r="T40" s="141"/>
      <c r="U40" s="141" t="str">
        <f t="shared" ref="U40:U46" si="49">AU12</f>
        <v/>
      </c>
      <c r="V40" s="141"/>
      <c r="W40" s="141"/>
      <c r="X40" s="141" t="str">
        <f t="shared" ref="X40:X46" si="50">BC12</f>
        <v/>
      </c>
      <c r="Y40" s="141"/>
      <c r="Z40" s="141"/>
      <c r="AA40" s="141" t="str">
        <f>IF(ISERROR(R40+U40-X40),"",R40+U40-X40)</f>
        <v/>
      </c>
      <c r="AB40" s="141"/>
      <c r="AC40" s="142"/>
    </row>
    <row r="41" spans="1:106" ht="18" customHeight="1">
      <c r="A41" s="83" t="s">
        <v>42</v>
      </c>
      <c r="B41" s="182" t="str">
        <f>B30</f>
        <v>-</v>
      </c>
      <c r="C41" s="182"/>
      <c r="D41" s="182"/>
      <c r="E41" s="133" t="str">
        <f t="shared" si="43"/>
        <v/>
      </c>
      <c r="F41" s="133"/>
      <c r="G41" s="132" t="str">
        <f t="shared" si="44"/>
        <v/>
      </c>
      <c r="H41" s="132"/>
      <c r="I41" s="132"/>
      <c r="J41" s="151" t="str">
        <f t="shared" si="45"/>
        <v/>
      </c>
      <c r="K41" s="151"/>
      <c r="L41" s="151"/>
      <c r="M41" s="141" t="str">
        <f t="shared" si="46"/>
        <v/>
      </c>
      <c r="N41" s="141"/>
      <c r="O41" s="141"/>
      <c r="P41" s="153" t="str">
        <f t="shared" si="47"/>
        <v/>
      </c>
      <c r="Q41" s="153"/>
      <c r="R41" s="141" t="str">
        <f t="shared" si="48"/>
        <v/>
      </c>
      <c r="S41" s="141"/>
      <c r="T41" s="141"/>
      <c r="U41" s="141" t="str">
        <f t="shared" si="49"/>
        <v/>
      </c>
      <c r="V41" s="141"/>
      <c r="W41" s="141"/>
      <c r="X41" s="141" t="str">
        <f t="shared" si="50"/>
        <v/>
      </c>
      <c r="Y41" s="141"/>
      <c r="Z41" s="141"/>
      <c r="AA41" s="141" t="str">
        <f t="shared" ref="AA41:AA46" si="51">IF(ISERROR(R41+U41-X41),"",R41+U41-X41)</f>
        <v/>
      </c>
      <c r="AB41" s="141"/>
      <c r="AC41" s="142"/>
    </row>
    <row r="42" spans="1:106" ht="18" customHeight="1">
      <c r="A42" s="83" t="s">
        <v>43</v>
      </c>
      <c r="B42" s="182" t="str">
        <f t="shared" si="42"/>
        <v>-</v>
      </c>
      <c r="C42" s="182"/>
      <c r="D42" s="182"/>
      <c r="E42" s="133" t="str">
        <f t="shared" si="43"/>
        <v/>
      </c>
      <c r="F42" s="133"/>
      <c r="G42" s="132" t="str">
        <f t="shared" si="44"/>
        <v/>
      </c>
      <c r="H42" s="132"/>
      <c r="I42" s="132"/>
      <c r="J42" s="151" t="str">
        <f t="shared" si="45"/>
        <v/>
      </c>
      <c r="K42" s="151"/>
      <c r="L42" s="151"/>
      <c r="M42" s="141" t="str">
        <f t="shared" si="46"/>
        <v/>
      </c>
      <c r="N42" s="141"/>
      <c r="O42" s="141"/>
      <c r="P42" s="153" t="str">
        <f t="shared" si="47"/>
        <v/>
      </c>
      <c r="Q42" s="153"/>
      <c r="R42" s="141" t="str">
        <f t="shared" si="48"/>
        <v/>
      </c>
      <c r="S42" s="141"/>
      <c r="T42" s="141"/>
      <c r="U42" s="141" t="str">
        <f t="shared" si="49"/>
        <v/>
      </c>
      <c r="V42" s="141"/>
      <c r="W42" s="141"/>
      <c r="X42" s="141" t="str">
        <f t="shared" si="50"/>
        <v/>
      </c>
      <c r="Y42" s="141"/>
      <c r="Z42" s="141"/>
      <c r="AA42" s="141" t="str">
        <f t="shared" si="51"/>
        <v/>
      </c>
      <c r="AB42" s="141"/>
      <c r="AC42" s="142"/>
    </row>
    <row r="43" spans="1:106" ht="18" customHeight="1">
      <c r="A43" s="83" t="s">
        <v>44</v>
      </c>
      <c r="B43" s="182" t="str">
        <f t="shared" si="42"/>
        <v>-</v>
      </c>
      <c r="C43" s="182"/>
      <c r="D43" s="182"/>
      <c r="E43" s="133" t="str">
        <f t="shared" si="43"/>
        <v/>
      </c>
      <c r="F43" s="133"/>
      <c r="G43" s="132" t="str">
        <f t="shared" si="44"/>
        <v/>
      </c>
      <c r="H43" s="132"/>
      <c r="I43" s="132"/>
      <c r="J43" s="151" t="str">
        <f t="shared" si="45"/>
        <v/>
      </c>
      <c r="K43" s="151"/>
      <c r="L43" s="151"/>
      <c r="M43" s="141" t="str">
        <f t="shared" si="46"/>
        <v/>
      </c>
      <c r="N43" s="141"/>
      <c r="O43" s="141"/>
      <c r="P43" s="153" t="str">
        <f t="shared" si="47"/>
        <v/>
      </c>
      <c r="Q43" s="153"/>
      <c r="R43" s="141" t="str">
        <f t="shared" si="48"/>
        <v/>
      </c>
      <c r="S43" s="141"/>
      <c r="T43" s="141"/>
      <c r="U43" s="141" t="str">
        <f t="shared" si="49"/>
        <v/>
      </c>
      <c r="V43" s="141"/>
      <c r="W43" s="141"/>
      <c r="X43" s="141" t="str">
        <f t="shared" si="50"/>
        <v/>
      </c>
      <c r="Y43" s="141"/>
      <c r="Z43" s="141"/>
      <c r="AA43" s="141" t="str">
        <f t="shared" si="51"/>
        <v/>
      </c>
      <c r="AB43" s="141"/>
      <c r="AC43" s="142"/>
    </row>
    <row r="44" spans="1:106" ht="18" customHeight="1">
      <c r="A44" s="83" t="s">
        <v>45</v>
      </c>
      <c r="B44" s="182" t="str">
        <f t="shared" si="42"/>
        <v>-</v>
      </c>
      <c r="C44" s="182"/>
      <c r="D44" s="182"/>
      <c r="E44" s="133" t="str">
        <f t="shared" si="43"/>
        <v/>
      </c>
      <c r="F44" s="133"/>
      <c r="G44" s="132" t="str">
        <f t="shared" si="44"/>
        <v/>
      </c>
      <c r="H44" s="132"/>
      <c r="I44" s="132"/>
      <c r="J44" s="151" t="str">
        <f t="shared" si="45"/>
        <v/>
      </c>
      <c r="K44" s="151"/>
      <c r="L44" s="151"/>
      <c r="M44" s="141" t="str">
        <f t="shared" si="46"/>
        <v/>
      </c>
      <c r="N44" s="141"/>
      <c r="O44" s="141"/>
      <c r="P44" s="153" t="str">
        <f t="shared" si="47"/>
        <v/>
      </c>
      <c r="Q44" s="153"/>
      <c r="R44" s="141" t="str">
        <f t="shared" si="48"/>
        <v/>
      </c>
      <c r="S44" s="141"/>
      <c r="T44" s="141"/>
      <c r="U44" s="141" t="str">
        <f t="shared" si="49"/>
        <v/>
      </c>
      <c r="V44" s="141"/>
      <c r="W44" s="141"/>
      <c r="X44" s="141" t="str">
        <f t="shared" si="50"/>
        <v/>
      </c>
      <c r="Y44" s="141"/>
      <c r="Z44" s="141"/>
      <c r="AA44" s="141" t="str">
        <f t="shared" si="51"/>
        <v/>
      </c>
      <c r="AB44" s="141"/>
      <c r="AC44" s="142"/>
    </row>
    <row r="45" spans="1:106" ht="18" hidden="1" customHeight="1" outlineLevel="1">
      <c r="A45" s="83" t="s">
        <v>47</v>
      </c>
      <c r="B45" s="182" t="str">
        <f t="shared" si="42"/>
        <v>-</v>
      </c>
      <c r="C45" s="182"/>
      <c r="D45" s="182"/>
      <c r="E45" s="133" t="str">
        <f t="shared" si="43"/>
        <v/>
      </c>
      <c r="F45" s="133"/>
      <c r="G45" s="132" t="str">
        <f t="shared" si="44"/>
        <v/>
      </c>
      <c r="H45" s="132"/>
      <c r="I45" s="132"/>
      <c r="J45" s="151" t="str">
        <f t="shared" si="45"/>
        <v/>
      </c>
      <c r="K45" s="151"/>
      <c r="L45" s="151"/>
      <c r="M45" s="141" t="str">
        <f t="shared" si="46"/>
        <v/>
      </c>
      <c r="N45" s="141"/>
      <c r="O45" s="141"/>
      <c r="P45" s="153" t="str">
        <f t="shared" si="47"/>
        <v/>
      </c>
      <c r="Q45" s="153"/>
      <c r="R45" s="141" t="str">
        <f t="shared" si="48"/>
        <v/>
      </c>
      <c r="S45" s="141"/>
      <c r="T45" s="141"/>
      <c r="U45" s="141" t="str">
        <f t="shared" si="49"/>
        <v/>
      </c>
      <c r="V45" s="141"/>
      <c r="W45" s="141"/>
      <c r="X45" s="141" t="str">
        <f t="shared" si="50"/>
        <v/>
      </c>
      <c r="Y45" s="141"/>
      <c r="Z45" s="141"/>
      <c r="AA45" s="141" t="str">
        <f t="shared" si="51"/>
        <v/>
      </c>
      <c r="AB45" s="141"/>
      <c r="AC45" s="142"/>
    </row>
    <row r="46" spans="1:106" ht="18" hidden="1" customHeight="1" outlineLevel="1">
      <c r="A46" s="83" t="s">
        <v>48</v>
      </c>
      <c r="B46" s="182" t="str">
        <f t="shared" si="42"/>
        <v>-</v>
      </c>
      <c r="C46" s="182"/>
      <c r="D46" s="182"/>
      <c r="E46" s="133" t="str">
        <f t="shared" si="43"/>
        <v/>
      </c>
      <c r="F46" s="133"/>
      <c r="G46" s="132" t="str">
        <f t="shared" si="44"/>
        <v/>
      </c>
      <c r="H46" s="132"/>
      <c r="I46" s="132"/>
      <c r="J46" s="151" t="str">
        <f t="shared" si="45"/>
        <v/>
      </c>
      <c r="K46" s="151"/>
      <c r="L46" s="151"/>
      <c r="M46" s="141" t="str">
        <f t="shared" si="46"/>
        <v/>
      </c>
      <c r="N46" s="141"/>
      <c r="O46" s="141"/>
      <c r="P46" s="153" t="str">
        <f t="shared" si="47"/>
        <v/>
      </c>
      <c r="Q46" s="153"/>
      <c r="R46" s="141" t="str">
        <f t="shared" si="48"/>
        <v/>
      </c>
      <c r="S46" s="141"/>
      <c r="T46" s="141"/>
      <c r="U46" s="141" t="str">
        <f t="shared" si="49"/>
        <v/>
      </c>
      <c r="V46" s="141"/>
      <c r="W46" s="141"/>
      <c r="X46" s="141" t="str">
        <f t="shared" si="50"/>
        <v/>
      </c>
      <c r="Y46" s="141"/>
      <c r="Z46" s="141"/>
      <c r="AA46" s="141" t="str">
        <f t="shared" si="51"/>
        <v/>
      </c>
      <c r="AB46" s="141"/>
      <c r="AC46" s="142"/>
    </row>
    <row r="47" spans="1:106" ht="20.100000000000001" customHeight="1" collapsed="1" thickBot="1">
      <c r="A47" s="83"/>
      <c r="B47" s="133" t="s">
        <v>106</v>
      </c>
      <c r="C47" s="133"/>
      <c r="D47" s="133"/>
      <c r="E47" s="133"/>
      <c r="F47" s="133"/>
      <c r="G47" s="134">
        <f>SUM(AA40:AC46)</f>
        <v>0</v>
      </c>
      <c r="H47" s="134"/>
      <c r="I47" s="134"/>
      <c r="J47" s="99" t="s">
        <v>98</v>
      </c>
      <c r="K47" s="135" t="s">
        <v>107</v>
      </c>
      <c r="L47" s="135"/>
      <c r="M47" s="135"/>
      <c r="N47" s="135"/>
      <c r="O47" s="134">
        <f>BK12</f>
        <v>0</v>
      </c>
      <c r="P47" s="134"/>
      <c r="Q47" s="134"/>
      <c r="R47" s="100" t="s">
        <v>100</v>
      </c>
      <c r="S47" s="136" t="s">
        <v>108</v>
      </c>
      <c r="T47" s="136"/>
      <c r="U47" s="136"/>
      <c r="V47" s="136"/>
      <c r="W47" s="136"/>
      <c r="X47" s="136"/>
      <c r="Y47" s="136"/>
      <c r="Z47" s="137">
        <f>G47-O47</f>
        <v>0</v>
      </c>
      <c r="AA47" s="137"/>
      <c r="AB47" s="137"/>
      <c r="AC47" s="138"/>
      <c r="AD47" s="56"/>
      <c r="AE47" s="57"/>
      <c r="AF47" s="57"/>
      <c r="AG47" s="57"/>
      <c r="AH47" s="57"/>
      <c r="AI47" s="58"/>
      <c r="BV47" s="26"/>
      <c r="BW47" s="26"/>
      <c r="BX47" s="26"/>
      <c r="BY47" s="26"/>
      <c r="CB47" s="27"/>
      <c r="CC47" s="27"/>
      <c r="CD47" s="27"/>
      <c r="CE47" s="27"/>
      <c r="CU47" s="26"/>
      <c r="CV47" s="26"/>
      <c r="DA47" s="28"/>
      <c r="DB47" s="28"/>
    </row>
    <row r="48" spans="1:106" ht="5.0999999999999996" customHeight="1" thickBot="1">
      <c r="A48" s="84"/>
      <c r="B48" s="85"/>
      <c r="C48" s="85"/>
      <c r="D48" s="85"/>
      <c r="E48" s="86"/>
      <c r="F48" s="86"/>
      <c r="G48" s="87"/>
      <c r="H48" s="87"/>
      <c r="I48" s="88"/>
      <c r="J48" s="88"/>
      <c r="K48" s="88"/>
      <c r="L48" s="88"/>
      <c r="M48" s="88"/>
      <c r="N48" s="88"/>
      <c r="O48" s="89"/>
      <c r="P48" s="89"/>
      <c r="Q48" s="89"/>
      <c r="R48" s="90"/>
      <c r="S48" s="90"/>
      <c r="T48" s="90"/>
      <c r="U48" s="90"/>
      <c r="V48" s="90"/>
      <c r="W48" s="90"/>
      <c r="X48" s="90"/>
      <c r="Y48" s="90"/>
      <c r="Z48" s="90"/>
      <c r="AA48" s="90"/>
      <c r="AB48" s="90"/>
      <c r="AC48" s="91"/>
      <c r="AD48" s="56"/>
      <c r="AE48" s="57"/>
      <c r="AF48" s="57"/>
      <c r="AG48" s="57"/>
      <c r="AH48" s="57"/>
      <c r="AI48" s="58"/>
      <c r="BV48" s="26"/>
      <c r="BW48" s="26"/>
      <c r="BX48" s="26"/>
      <c r="BY48" s="26"/>
      <c r="CB48" s="27"/>
      <c r="CC48" s="27"/>
      <c r="CD48" s="27"/>
      <c r="CE48" s="27"/>
      <c r="CU48" s="26"/>
      <c r="CV48" s="26"/>
      <c r="DA48" s="28"/>
      <c r="DB48" s="28"/>
    </row>
    <row r="49" spans="1:106" ht="20.100000000000001" customHeight="1" thickTop="1" thickBot="1">
      <c r="A49" s="75">
        <v>3</v>
      </c>
      <c r="B49" s="74" t="s">
        <v>50</v>
      </c>
      <c r="G49" s="67"/>
      <c r="H49" s="67"/>
    </row>
    <row r="50" spans="1:106" ht="27" customHeight="1" thickTop="1">
      <c r="A50" s="82"/>
      <c r="B50" s="139" t="s">
        <v>8</v>
      </c>
      <c r="C50" s="139"/>
      <c r="D50" s="139"/>
      <c r="E50" s="139" t="s">
        <v>49</v>
      </c>
      <c r="F50" s="139"/>
      <c r="G50" s="139" t="s">
        <v>6</v>
      </c>
      <c r="H50" s="139"/>
      <c r="I50" s="139"/>
      <c r="J50" s="139" t="s">
        <v>90</v>
      </c>
      <c r="K50" s="139"/>
      <c r="L50" s="139"/>
      <c r="M50" s="139" t="s">
        <v>91</v>
      </c>
      <c r="N50" s="139"/>
      <c r="O50" s="139"/>
      <c r="P50" s="139" t="s">
        <v>40</v>
      </c>
      <c r="Q50" s="139"/>
      <c r="R50" s="139" t="s">
        <v>145</v>
      </c>
      <c r="S50" s="139"/>
      <c r="T50" s="139"/>
      <c r="U50" s="139" t="s">
        <v>109</v>
      </c>
      <c r="V50" s="139"/>
      <c r="W50" s="139"/>
      <c r="X50" s="139" t="s">
        <v>110</v>
      </c>
      <c r="Y50" s="139"/>
      <c r="Z50" s="139"/>
      <c r="AA50" s="139" t="s">
        <v>111</v>
      </c>
      <c r="AB50" s="139"/>
      <c r="AC50" s="152"/>
    </row>
    <row r="51" spans="1:106" ht="18" customHeight="1">
      <c r="A51" s="83" t="s">
        <v>41</v>
      </c>
      <c r="B51" s="182" t="str">
        <f t="shared" ref="B51:B57" si="52">B40</f>
        <v>-</v>
      </c>
      <c r="C51" s="182"/>
      <c r="D51" s="182"/>
      <c r="E51" s="133" t="str">
        <f t="shared" ref="E51:E57" si="53">IF(B51="","",IF(E40="","",IF(SUM(BV12:CG12)=0,"",SUM(BV12:CG12))))</f>
        <v/>
      </c>
      <c r="F51" s="133"/>
      <c r="G51" s="132" t="str">
        <f t="shared" ref="G51:G57" si="54">IF(E51="","",G40)</f>
        <v/>
      </c>
      <c r="H51" s="132"/>
      <c r="I51" s="132"/>
      <c r="J51" s="151" t="str">
        <f t="shared" ref="J51:J57" si="55">IF(E51="","",J40)</f>
        <v/>
      </c>
      <c r="K51" s="151"/>
      <c r="L51" s="151"/>
      <c r="M51" s="132" t="str">
        <f t="shared" ref="M51:M57" si="56">IF(E51="","",M40)</f>
        <v/>
      </c>
      <c r="N51" s="132"/>
      <c r="O51" s="132"/>
      <c r="P51" s="153" t="str">
        <f t="shared" ref="P51:P57" si="57">IF(M51="","","×"&amp;介護所得割*100&amp;"% =")</f>
        <v/>
      </c>
      <c r="Q51" s="153"/>
      <c r="R51" s="132" t="str">
        <f t="shared" ref="R51:R57" si="58">AO12</f>
        <v/>
      </c>
      <c r="S51" s="132"/>
      <c r="T51" s="132"/>
      <c r="U51" s="132" t="str">
        <f t="shared" ref="U51:U57" si="59">AW12</f>
        <v/>
      </c>
      <c r="V51" s="132"/>
      <c r="W51" s="132"/>
      <c r="X51" s="132" t="str">
        <f>BE12</f>
        <v/>
      </c>
      <c r="Y51" s="132"/>
      <c r="Z51" s="132"/>
      <c r="AA51" s="141" t="str">
        <f t="shared" ref="AA51" si="60">IF(ISERROR(R51+U51-X51),"",R51+U51-X51)</f>
        <v/>
      </c>
      <c r="AB51" s="141"/>
      <c r="AC51" s="142"/>
    </row>
    <row r="52" spans="1:106" ht="18" customHeight="1">
      <c r="A52" s="83" t="s">
        <v>42</v>
      </c>
      <c r="B52" s="182" t="str">
        <f t="shared" si="52"/>
        <v>-</v>
      </c>
      <c r="C52" s="182"/>
      <c r="D52" s="182"/>
      <c r="E52" s="133" t="str">
        <f t="shared" si="53"/>
        <v/>
      </c>
      <c r="F52" s="133"/>
      <c r="G52" s="132" t="str">
        <f t="shared" si="54"/>
        <v/>
      </c>
      <c r="H52" s="132"/>
      <c r="I52" s="132"/>
      <c r="J52" s="151" t="str">
        <f t="shared" si="55"/>
        <v/>
      </c>
      <c r="K52" s="151"/>
      <c r="L52" s="151"/>
      <c r="M52" s="132" t="str">
        <f t="shared" si="56"/>
        <v/>
      </c>
      <c r="N52" s="132"/>
      <c r="O52" s="132"/>
      <c r="P52" s="153" t="str">
        <f t="shared" si="57"/>
        <v/>
      </c>
      <c r="Q52" s="153"/>
      <c r="R52" s="132" t="str">
        <f t="shared" si="58"/>
        <v/>
      </c>
      <c r="S52" s="132"/>
      <c r="T52" s="132"/>
      <c r="U52" s="132" t="str">
        <f t="shared" si="59"/>
        <v/>
      </c>
      <c r="V52" s="132"/>
      <c r="W52" s="132"/>
      <c r="X52" s="132" t="str">
        <f>BE13</f>
        <v/>
      </c>
      <c r="Y52" s="132"/>
      <c r="Z52" s="132"/>
      <c r="AA52" s="141" t="str">
        <f t="shared" ref="AA52:AA57" si="61">IF(ISERROR(R52+U52-X52),"",R52+U52-X52)</f>
        <v/>
      </c>
      <c r="AB52" s="141"/>
      <c r="AC52" s="142"/>
    </row>
    <row r="53" spans="1:106" ht="18" customHeight="1">
      <c r="A53" s="83" t="s">
        <v>43</v>
      </c>
      <c r="B53" s="182" t="str">
        <f t="shared" si="52"/>
        <v>-</v>
      </c>
      <c r="C53" s="182"/>
      <c r="D53" s="182"/>
      <c r="E53" s="133" t="str">
        <f t="shared" si="53"/>
        <v/>
      </c>
      <c r="F53" s="133"/>
      <c r="G53" s="132" t="str">
        <f t="shared" si="54"/>
        <v/>
      </c>
      <c r="H53" s="132"/>
      <c r="I53" s="132"/>
      <c r="J53" s="151" t="str">
        <f t="shared" si="55"/>
        <v/>
      </c>
      <c r="K53" s="151"/>
      <c r="L53" s="151"/>
      <c r="M53" s="132" t="str">
        <f t="shared" si="56"/>
        <v/>
      </c>
      <c r="N53" s="132"/>
      <c r="O53" s="132"/>
      <c r="P53" s="153" t="str">
        <f t="shared" si="57"/>
        <v/>
      </c>
      <c r="Q53" s="153"/>
      <c r="R53" s="132" t="str">
        <f t="shared" si="58"/>
        <v/>
      </c>
      <c r="S53" s="132"/>
      <c r="T53" s="132"/>
      <c r="U53" s="132" t="str">
        <f t="shared" si="59"/>
        <v/>
      </c>
      <c r="V53" s="132"/>
      <c r="W53" s="132"/>
      <c r="X53" s="132" t="str">
        <f>BE14</f>
        <v/>
      </c>
      <c r="Y53" s="132"/>
      <c r="Z53" s="132"/>
      <c r="AA53" s="141" t="str">
        <f t="shared" si="61"/>
        <v/>
      </c>
      <c r="AB53" s="141"/>
      <c r="AC53" s="142"/>
    </row>
    <row r="54" spans="1:106" ht="18" customHeight="1">
      <c r="A54" s="83" t="s">
        <v>44</v>
      </c>
      <c r="B54" s="182" t="str">
        <f t="shared" si="52"/>
        <v>-</v>
      </c>
      <c r="C54" s="182"/>
      <c r="D54" s="182"/>
      <c r="E54" s="133" t="str">
        <f t="shared" si="53"/>
        <v/>
      </c>
      <c r="F54" s="133"/>
      <c r="G54" s="132" t="str">
        <f t="shared" si="54"/>
        <v/>
      </c>
      <c r="H54" s="132"/>
      <c r="I54" s="132"/>
      <c r="J54" s="151" t="str">
        <f t="shared" si="55"/>
        <v/>
      </c>
      <c r="K54" s="151"/>
      <c r="L54" s="151"/>
      <c r="M54" s="132" t="str">
        <f t="shared" si="56"/>
        <v/>
      </c>
      <c r="N54" s="132"/>
      <c r="O54" s="132"/>
      <c r="P54" s="153" t="str">
        <f t="shared" si="57"/>
        <v/>
      </c>
      <c r="Q54" s="153"/>
      <c r="R54" s="132" t="str">
        <f t="shared" si="58"/>
        <v/>
      </c>
      <c r="S54" s="132"/>
      <c r="T54" s="132"/>
      <c r="U54" s="132" t="str">
        <f t="shared" si="59"/>
        <v/>
      </c>
      <c r="V54" s="132"/>
      <c r="W54" s="132"/>
      <c r="X54" s="132" t="str">
        <f>BE15</f>
        <v/>
      </c>
      <c r="Y54" s="132"/>
      <c r="Z54" s="132"/>
      <c r="AA54" s="141" t="str">
        <f t="shared" si="61"/>
        <v/>
      </c>
      <c r="AB54" s="141"/>
      <c r="AC54" s="142"/>
    </row>
    <row r="55" spans="1:106" ht="18" customHeight="1">
      <c r="A55" s="83" t="s">
        <v>45</v>
      </c>
      <c r="B55" s="182" t="str">
        <f t="shared" si="52"/>
        <v>-</v>
      </c>
      <c r="C55" s="182"/>
      <c r="D55" s="182"/>
      <c r="E55" s="133" t="str">
        <f t="shared" si="53"/>
        <v/>
      </c>
      <c r="F55" s="133"/>
      <c r="G55" s="132" t="str">
        <f t="shared" si="54"/>
        <v/>
      </c>
      <c r="H55" s="132"/>
      <c r="I55" s="132"/>
      <c r="J55" s="151" t="str">
        <f t="shared" si="55"/>
        <v/>
      </c>
      <c r="K55" s="151"/>
      <c r="L55" s="151"/>
      <c r="M55" s="132" t="str">
        <f t="shared" si="56"/>
        <v/>
      </c>
      <c r="N55" s="132"/>
      <c r="O55" s="132"/>
      <c r="P55" s="153" t="str">
        <f t="shared" si="57"/>
        <v/>
      </c>
      <c r="Q55" s="153"/>
      <c r="R55" s="132" t="str">
        <f t="shared" si="58"/>
        <v/>
      </c>
      <c r="S55" s="132"/>
      <c r="T55" s="132"/>
      <c r="U55" s="132" t="str">
        <f t="shared" si="59"/>
        <v/>
      </c>
      <c r="V55" s="132"/>
      <c r="W55" s="132"/>
      <c r="X55" s="132" t="str">
        <f>BE16</f>
        <v/>
      </c>
      <c r="Y55" s="132"/>
      <c r="Z55" s="132"/>
      <c r="AA55" s="141" t="str">
        <f t="shared" si="61"/>
        <v/>
      </c>
      <c r="AB55" s="141"/>
      <c r="AC55" s="142"/>
    </row>
    <row r="56" spans="1:106" ht="18" hidden="1" customHeight="1" outlineLevel="1">
      <c r="A56" s="83" t="s">
        <v>47</v>
      </c>
      <c r="B56" s="182" t="str">
        <f t="shared" si="52"/>
        <v>-</v>
      </c>
      <c r="C56" s="182"/>
      <c r="D56" s="182"/>
      <c r="E56" s="133" t="str">
        <f t="shared" si="53"/>
        <v/>
      </c>
      <c r="F56" s="133"/>
      <c r="G56" s="132" t="str">
        <f t="shared" si="54"/>
        <v/>
      </c>
      <c r="H56" s="132"/>
      <c r="I56" s="132"/>
      <c r="J56" s="151" t="str">
        <f t="shared" si="55"/>
        <v/>
      </c>
      <c r="K56" s="151"/>
      <c r="L56" s="151"/>
      <c r="M56" s="132" t="str">
        <f t="shared" si="56"/>
        <v/>
      </c>
      <c r="N56" s="132"/>
      <c r="O56" s="132"/>
      <c r="P56" s="153" t="str">
        <f t="shared" si="57"/>
        <v/>
      </c>
      <c r="Q56" s="153"/>
      <c r="R56" s="132" t="str">
        <f t="shared" si="58"/>
        <v/>
      </c>
      <c r="S56" s="132"/>
      <c r="T56" s="132"/>
      <c r="U56" s="132" t="str">
        <f t="shared" si="59"/>
        <v/>
      </c>
      <c r="V56" s="132"/>
      <c r="W56" s="132"/>
      <c r="X56" s="132" t="str">
        <f t="shared" ref="X56:X57" si="62">BE17</f>
        <v/>
      </c>
      <c r="Y56" s="132"/>
      <c r="Z56" s="132"/>
      <c r="AA56" s="141" t="str">
        <f t="shared" si="61"/>
        <v/>
      </c>
      <c r="AB56" s="141"/>
      <c r="AC56" s="142"/>
    </row>
    <row r="57" spans="1:106" ht="18" hidden="1" customHeight="1" outlineLevel="1">
      <c r="A57" s="83" t="s">
        <v>48</v>
      </c>
      <c r="B57" s="182" t="str">
        <f t="shared" si="52"/>
        <v>-</v>
      </c>
      <c r="C57" s="182"/>
      <c r="D57" s="182"/>
      <c r="E57" s="133" t="str">
        <f t="shared" si="53"/>
        <v/>
      </c>
      <c r="F57" s="133"/>
      <c r="G57" s="132" t="str">
        <f t="shared" si="54"/>
        <v/>
      </c>
      <c r="H57" s="132"/>
      <c r="I57" s="132"/>
      <c r="J57" s="151" t="str">
        <f t="shared" si="55"/>
        <v/>
      </c>
      <c r="K57" s="151"/>
      <c r="L57" s="151"/>
      <c r="M57" s="132" t="str">
        <f t="shared" si="56"/>
        <v/>
      </c>
      <c r="N57" s="132"/>
      <c r="O57" s="132"/>
      <c r="P57" s="153" t="str">
        <f t="shared" si="57"/>
        <v/>
      </c>
      <c r="Q57" s="153"/>
      <c r="R57" s="132" t="str">
        <f t="shared" si="58"/>
        <v/>
      </c>
      <c r="S57" s="132"/>
      <c r="T57" s="132"/>
      <c r="U57" s="132" t="str">
        <f t="shared" si="59"/>
        <v/>
      </c>
      <c r="V57" s="132"/>
      <c r="W57" s="132"/>
      <c r="X57" s="132" t="str">
        <f t="shared" si="62"/>
        <v/>
      </c>
      <c r="Y57" s="132"/>
      <c r="Z57" s="132"/>
      <c r="AA57" s="141" t="str">
        <f t="shared" si="61"/>
        <v/>
      </c>
      <c r="AB57" s="141"/>
      <c r="AC57" s="142"/>
    </row>
    <row r="58" spans="1:106" ht="20.100000000000001" customHeight="1" collapsed="1" thickBot="1">
      <c r="A58" s="83"/>
      <c r="B58" s="133" t="s">
        <v>112</v>
      </c>
      <c r="C58" s="133"/>
      <c r="D58" s="133"/>
      <c r="E58" s="133"/>
      <c r="F58" s="133"/>
      <c r="G58" s="134">
        <f>SUM(AA51:AC57)</f>
        <v>0</v>
      </c>
      <c r="H58" s="134"/>
      <c r="I58" s="134"/>
      <c r="J58" s="99" t="s">
        <v>98</v>
      </c>
      <c r="K58" s="135" t="s">
        <v>113</v>
      </c>
      <c r="L58" s="135"/>
      <c r="M58" s="135"/>
      <c r="N58" s="135"/>
      <c r="O58" s="134">
        <f>BM12</f>
        <v>0</v>
      </c>
      <c r="P58" s="134"/>
      <c r="Q58" s="134"/>
      <c r="R58" s="100" t="s">
        <v>100</v>
      </c>
      <c r="S58" s="136" t="s">
        <v>158</v>
      </c>
      <c r="T58" s="136"/>
      <c r="U58" s="136"/>
      <c r="V58" s="136"/>
      <c r="W58" s="136"/>
      <c r="X58" s="136"/>
      <c r="Y58" s="136"/>
      <c r="Z58" s="137">
        <f>G58-O58</f>
        <v>0</v>
      </c>
      <c r="AA58" s="137"/>
      <c r="AB58" s="137"/>
      <c r="AC58" s="138"/>
      <c r="AD58" s="56"/>
      <c r="AE58" s="57"/>
      <c r="AF58" s="57"/>
      <c r="AG58" s="57"/>
      <c r="AH58" s="57"/>
      <c r="AI58" s="58"/>
      <c r="BV58" s="26"/>
      <c r="BW58" s="26"/>
      <c r="BX58" s="26"/>
      <c r="BY58" s="26"/>
      <c r="CB58" s="27"/>
      <c r="CC58" s="27"/>
      <c r="CD58" s="27"/>
      <c r="CE58" s="27"/>
      <c r="CU58" s="26"/>
      <c r="CV58" s="26"/>
      <c r="DA58" s="28"/>
      <c r="DB58" s="28"/>
    </row>
    <row r="59" spans="1:106" ht="5.0999999999999996" customHeight="1" thickBot="1">
      <c r="A59" s="59"/>
      <c r="B59" s="60"/>
      <c r="C59" s="60"/>
      <c r="D59" s="60"/>
      <c r="E59" s="61"/>
      <c r="F59" s="61"/>
      <c r="G59" s="62"/>
      <c r="H59" s="62"/>
      <c r="I59" s="63"/>
      <c r="J59" s="63"/>
      <c r="K59" s="63"/>
      <c r="L59" s="63"/>
      <c r="M59" s="63"/>
      <c r="N59" s="63"/>
      <c r="O59" s="64"/>
      <c r="P59" s="64"/>
      <c r="Q59" s="64"/>
      <c r="R59" s="65"/>
      <c r="S59" s="65"/>
      <c r="T59" s="65"/>
      <c r="U59" s="65"/>
      <c r="V59" s="65"/>
      <c r="W59" s="65"/>
      <c r="X59" s="65"/>
      <c r="Y59" s="65"/>
      <c r="Z59" s="65"/>
      <c r="AA59" s="65"/>
      <c r="AB59" s="65"/>
      <c r="AC59" s="66"/>
      <c r="AD59" s="56"/>
      <c r="AE59" s="57"/>
      <c r="AF59" s="57"/>
      <c r="AG59" s="57"/>
      <c r="AH59" s="57"/>
      <c r="AI59" s="58"/>
      <c r="BV59" s="26"/>
      <c r="BW59" s="26"/>
      <c r="BX59" s="26"/>
      <c r="BY59" s="26"/>
      <c r="CB59" s="27"/>
      <c r="CC59" s="27"/>
      <c r="CD59" s="27"/>
      <c r="CE59" s="27"/>
      <c r="CU59" s="26"/>
      <c r="CV59" s="26"/>
      <c r="DA59" s="28"/>
      <c r="DB59" s="28"/>
    </row>
    <row r="60" spans="1:106" ht="20.100000000000001" customHeight="1" thickTop="1" thickBot="1">
      <c r="A60" s="75">
        <v>4</v>
      </c>
      <c r="B60" s="74" t="s">
        <v>160</v>
      </c>
      <c r="G60" s="67"/>
      <c r="H60" s="67"/>
    </row>
    <row r="61" spans="1:106" ht="27" customHeight="1" thickTop="1">
      <c r="A61" s="82"/>
      <c r="B61" s="139" t="s">
        <v>8</v>
      </c>
      <c r="C61" s="139"/>
      <c r="D61" s="139"/>
      <c r="E61" s="139" t="s">
        <v>49</v>
      </c>
      <c r="F61" s="139"/>
      <c r="G61" s="139" t="s">
        <v>6</v>
      </c>
      <c r="H61" s="139"/>
      <c r="I61" s="139"/>
      <c r="J61" s="139" t="s">
        <v>90</v>
      </c>
      <c r="K61" s="139"/>
      <c r="L61" s="139"/>
      <c r="M61" s="139" t="s">
        <v>91</v>
      </c>
      <c r="N61" s="139"/>
      <c r="O61" s="139"/>
      <c r="P61" s="139" t="s">
        <v>40</v>
      </c>
      <c r="Q61" s="139"/>
      <c r="R61" s="139" t="s">
        <v>147</v>
      </c>
      <c r="S61" s="139"/>
      <c r="T61" s="139"/>
      <c r="U61" s="139" t="s">
        <v>148</v>
      </c>
      <c r="V61" s="139"/>
      <c r="W61" s="139"/>
      <c r="X61" s="139" t="s">
        <v>149</v>
      </c>
      <c r="Y61" s="139"/>
      <c r="Z61" s="139"/>
      <c r="AA61" s="139" t="s">
        <v>150</v>
      </c>
      <c r="AB61" s="139"/>
      <c r="AC61" s="152"/>
    </row>
    <row r="62" spans="1:106" ht="18" customHeight="1">
      <c r="A62" s="83" t="s">
        <v>41</v>
      </c>
      <c r="B62" s="182" t="str">
        <f t="shared" ref="B62:B68" si="63">B51</f>
        <v>-</v>
      </c>
      <c r="C62" s="182"/>
      <c r="D62" s="182"/>
      <c r="E62" s="133" t="str">
        <f t="shared" ref="E62:E68" si="64">IF(B62="","",IF(E40="","",IF(DF12="○","12か月","")))</f>
        <v/>
      </c>
      <c r="F62" s="133"/>
      <c r="G62" s="132" t="str">
        <f t="shared" ref="G62:G68" si="65">IF(E62="","",G51)</f>
        <v/>
      </c>
      <c r="H62" s="132"/>
      <c r="I62" s="132"/>
      <c r="J62" s="151" t="str">
        <f t="shared" ref="J62:J68" si="66">IF(E62="","",J51)</f>
        <v/>
      </c>
      <c r="K62" s="151"/>
      <c r="L62" s="151"/>
      <c r="M62" s="132" t="str">
        <f t="shared" ref="M62:M68" si="67">IF(E62="","",M51)</f>
        <v/>
      </c>
      <c r="N62" s="132"/>
      <c r="O62" s="132"/>
      <c r="P62" s="153" t="str">
        <f t="shared" ref="P62:P68" si="68">IF(M62="","","×"&amp;子ども所得割*100&amp;"% =")</f>
        <v/>
      </c>
      <c r="Q62" s="153"/>
      <c r="R62" s="132" t="str">
        <f>AQ12</f>
        <v/>
      </c>
      <c r="S62" s="132"/>
      <c r="T62" s="132"/>
      <c r="U62" s="132" t="str">
        <f>AY12</f>
        <v/>
      </c>
      <c r="V62" s="132"/>
      <c r="W62" s="132"/>
      <c r="X62" s="132" t="str">
        <f>BG12</f>
        <v/>
      </c>
      <c r="Y62" s="132"/>
      <c r="Z62" s="132"/>
      <c r="AA62" s="141" t="str">
        <f t="shared" ref="AA62:AA68" si="69">IF(ISERROR(R62+U62-X62),"",R62+U62-X62)</f>
        <v/>
      </c>
      <c r="AB62" s="141"/>
      <c r="AC62" s="142"/>
    </row>
    <row r="63" spans="1:106" ht="18" customHeight="1">
      <c r="A63" s="83" t="s">
        <v>42</v>
      </c>
      <c r="B63" s="182" t="str">
        <f>B52</f>
        <v>-</v>
      </c>
      <c r="C63" s="182"/>
      <c r="D63" s="182"/>
      <c r="E63" s="133" t="str">
        <f t="shared" si="64"/>
        <v/>
      </c>
      <c r="F63" s="133"/>
      <c r="G63" s="132" t="str">
        <f t="shared" si="65"/>
        <v/>
      </c>
      <c r="H63" s="132"/>
      <c r="I63" s="132"/>
      <c r="J63" s="151" t="str">
        <f t="shared" si="66"/>
        <v/>
      </c>
      <c r="K63" s="151"/>
      <c r="L63" s="151"/>
      <c r="M63" s="132" t="str">
        <f t="shared" si="67"/>
        <v/>
      </c>
      <c r="N63" s="132"/>
      <c r="O63" s="132"/>
      <c r="P63" s="153" t="str">
        <f t="shared" si="68"/>
        <v/>
      </c>
      <c r="Q63" s="153"/>
      <c r="R63" s="132" t="str">
        <f>AQ13</f>
        <v/>
      </c>
      <c r="S63" s="132"/>
      <c r="T63" s="132"/>
      <c r="U63" s="132" t="str">
        <f>AY13</f>
        <v/>
      </c>
      <c r="V63" s="132"/>
      <c r="W63" s="132"/>
      <c r="X63" s="132" t="str">
        <f>BG13</f>
        <v/>
      </c>
      <c r="Y63" s="132"/>
      <c r="Z63" s="132"/>
      <c r="AA63" s="141" t="str">
        <f t="shared" ref="AA63" si="70">IF(ISERROR(R63+U63-X63),"",R63+U63-X63)</f>
        <v/>
      </c>
      <c r="AB63" s="141"/>
      <c r="AC63" s="142"/>
    </row>
    <row r="64" spans="1:106" ht="18" customHeight="1">
      <c r="A64" s="83" t="s">
        <v>43</v>
      </c>
      <c r="B64" s="182" t="str">
        <f t="shared" si="63"/>
        <v>-</v>
      </c>
      <c r="C64" s="182"/>
      <c r="D64" s="182"/>
      <c r="E64" s="133" t="str">
        <f t="shared" si="64"/>
        <v/>
      </c>
      <c r="F64" s="133"/>
      <c r="G64" s="132" t="str">
        <f t="shared" si="65"/>
        <v/>
      </c>
      <c r="H64" s="132"/>
      <c r="I64" s="132"/>
      <c r="J64" s="151" t="str">
        <f t="shared" si="66"/>
        <v/>
      </c>
      <c r="K64" s="151"/>
      <c r="L64" s="151"/>
      <c r="M64" s="132" t="str">
        <f t="shared" si="67"/>
        <v/>
      </c>
      <c r="N64" s="132"/>
      <c r="O64" s="132"/>
      <c r="P64" s="153" t="str">
        <f t="shared" si="68"/>
        <v/>
      </c>
      <c r="Q64" s="153"/>
      <c r="R64" s="132" t="str">
        <f>AQ14</f>
        <v/>
      </c>
      <c r="S64" s="132"/>
      <c r="T64" s="132"/>
      <c r="U64" s="132" t="str">
        <f>AY14</f>
        <v/>
      </c>
      <c r="V64" s="132"/>
      <c r="W64" s="132"/>
      <c r="X64" s="132" t="str">
        <f>BG14</f>
        <v/>
      </c>
      <c r="Y64" s="132"/>
      <c r="Z64" s="132"/>
      <c r="AA64" s="141" t="str">
        <f t="shared" si="69"/>
        <v/>
      </c>
      <c r="AB64" s="141"/>
      <c r="AC64" s="142"/>
    </row>
    <row r="65" spans="1:106" ht="18" customHeight="1">
      <c r="A65" s="83" t="s">
        <v>44</v>
      </c>
      <c r="B65" s="182" t="str">
        <f t="shared" si="63"/>
        <v>-</v>
      </c>
      <c r="C65" s="182"/>
      <c r="D65" s="182"/>
      <c r="E65" s="133" t="str">
        <f t="shared" si="64"/>
        <v/>
      </c>
      <c r="F65" s="133"/>
      <c r="G65" s="132" t="str">
        <f t="shared" si="65"/>
        <v/>
      </c>
      <c r="H65" s="132"/>
      <c r="I65" s="132"/>
      <c r="J65" s="151" t="str">
        <f t="shared" si="66"/>
        <v/>
      </c>
      <c r="K65" s="151"/>
      <c r="L65" s="151"/>
      <c r="M65" s="132" t="str">
        <f t="shared" si="67"/>
        <v/>
      </c>
      <c r="N65" s="132"/>
      <c r="O65" s="132"/>
      <c r="P65" s="153" t="str">
        <f t="shared" si="68"/>
        <v/>
      </c>
      <c r="Q65" s="153"/>
      <c r="R65" s="132" t="str">
        <f>AQ15</f>
        <v/>
      </c>
      <c r="S65" s="132"/>
      <c r="T65" s="132"/>
      <c r="U65" s="132" t="str">
        <f>AY15</f>
        <v/>
      </c>
      <c r="V65" s="132"/>
      <c r="W65" s="132"/>
      <c r="X65" s="132" t="str">
        <f>BG15</f>
        <v/>
      </c>
      <c r="Y65" s="132"/>
      <c r="Z65" s="132"/>
      <c r="AA65" s="141" t="str">
        <f t="shared" si="69"/>
        <v/>
      </c>
      <c r="AB65" s="141"/>
      <c r="AC65" s="142"/>
    </row>
    <row r="66" spans="1:106" ht="18" customHeight="1">
      <c r="A66" s="83" t="s">
        <v>45</v>
      </c>
      <c r="B66" s="182" t="str">
        <f t="shared" si="63"/>
        <v>-</v>
      </c>
      <c r="C66" s="182"/>
      <c r="D66" s="182"/>
      <c r="E66" s="133" t="str">
        <f t="shared" si="64"/>
        <v/>
      </c>
      <c r="F66" s="133"/>
      <c r="G66" s="132" t="str">
        <f t="shared" si="65"/>
        <v/>
      </c>
      <c r="H66" s="132"/>
      <c r="I66" s="132"/>
      <c r="J66" s="151" t="str">
        <f t="shared" si="66"/>
        <v/>
      </c>
      <c r="K66" s="151"/>
      <c r="L66" s="151"/>
      <c r="M66" s="132" t="str">
        <f t="shared" si="67"/>
        <v/>
      </c>
      <c r="N66" s="132"/>
      <c r="O66" s="132"/>
      <c r="P66" s="153" t="str">
        <f t="shared" si="68"/>
        <v/>
      </c>
      <c r="Q66" s="153"/>
      <c r="R66" s="132" t="str">
        <f>AQ16</f>
        <v/>
      </c>
      <c r="S66" s="132"/>
      <c r="T66" s="132"/>
      <c r="U66" s="132" t="str">
        <f>AY16</f>
        <v/>
      </c>
      <c r="V66" s="132"/>
      <c r="W66" s="132"/>
      <c r="X66" s="132" t="str">
        <f>BG16</f>
        <v/>
      </c>
      <c r="Y66" s="132"/>
      <c r="Z66" s="132"/>
      <c r="AA66" s="141" t="str">
        <f t="shared" si="69"/>
        <v/>
      </c>
      <c r="AB66" s="141"/>
      <c r="AC66" s="142"/>
    </row>
    <row r="67" spans="1:106" ht="18" hidden="1" customHeight="1" outlineLevel="1">
      <c r="A67" s="83" t="s">
        <v>47</v>
      </c>
      <c r="B67" s="182" t="str">
        <f t="shared" si="63"/>
        <v>-</v>
      </c>
      <c r="C67" s="182"/>
      <c r="D67" s="182"/>
      <c r="E67" s="133" t="str">
        <f t="shared" si="64"/>
        <v/>
      </c>
      <c r="F67" s="133"/>
      <c r="G67" s="132" t="str">
        <f t="shared" si="65"/>
        <v/>
      </c>
      <c r="H67" s="132"/>
      <c r="I67" s="132"/>
      <c r="J67" s="151" t="str">
        <f t="shared" si="66"/>
        <v/>
      </c>
      <c r="K67" s="151"/>
      <c r="L67" s="151"/>
      <c r="M67" s="132" t="str">
        <f t="shared" si="67"/>
        <v/>
      </c>
      <c r="N67" s="132"/>
      <c r="O67" s="132"/>
      <c r="P67" s="153" t="str">
        <f t="shared" si="68"/>
        <v/>
      </c>
      <c r="Q67" s="153"/>
      <c r="R67" s="132">
        <f>AO29</f>
        <v>0</v>
      </c>
      <c r="S67" s="132"/>
      <c r="T67" s="132"/>
      <c r="U67" s="132" t="str">
        <f t="shared" ref="U67:U68" si="71">AY17</f>
        <v/>
      </c>
      <c r="V67" s="132"/>
      <c r="W67" s="132"/>
      <c r="X67" s="132">
        <f>BE29</f>
        <v>0</v>
      </c>
      <c r="Y67" s="132"/>
      <c r="Z67" s="132"/>
      <c r="AA67" s="141" t="str">
        <f t="shared" si="69"/>
        <v/>
      </c>
      <c r="AB67" s="141"/>
      <c r="AC67" s="142"/>
    </row>
    <row r="68" spans="1:106" ht="18" hidden="1" customHeight="1" outlineLevel="1">
      <c r="A68" s="83" t="s">
        <v>48</v>
      </c>
      <c r="B68" s="182" t="str">
        <f t="shared" si="63"/>
        <v>-</v>
      </c>
      <c r="C68" s="182"/>
      <c r="D68" s="182"/>
      <c r="E68" s="133" t="str">
        <f t="shared" si="64"/>
        <v/>
      </c>
      <c r="F68" s="133"/>
      <c r="G68" s="132" t="str">
        <f t="shared" si="65"/>
        <v/>
      </c>
      <c r="H68" s="132"/>
      <c r="I68" s="132"/>
      <c r="J68" s="151" t="str">
        <f t="shared" si="66"/>
        <v/>
      </c>
      <c r="K68" s="151"/>
      <c r="L68" s="151"/>
      <c r="M68" s="132" t="str">
        <f t="shared" si="67"/>
        <v/>
      </c>
      <c r="N68" s="132"/>
      <c r="O68" s="132"/>
      <c r="P68" s="153" t="str">
        <f t="shared" si="68"/>
        <v/>
      </c>
      <c r="Q68" s="153"/>
      <c r="R68" s="132">
        <f>AO30</f>
        <v>0</v>
      </c>
      <c r="S68" s="132"/>
      <c r="T68" s="132"/>
      <c r="U68" s="132" t="str">
        <f t="shared" si="71"/>
        <v/>
      </c>
      <c r="V68" s="132"/>
      <c r="W68" s="132"/>
      <c r="X68" s="132">
        <f>BE30</f>
        <v>0</v>
      </c>
      <c r="Y68" s="132"/>
      <c r="Z68" s="132"/>
      <c r="AA68" s="141" t="str">
        <f t="shared" si="69"/>
        <v/>
      </c>
      <c r="AB68" s="141"/>
      <c r="AC68" s="142"/>
    </row>
    <row r="69" spans="1:106" ht="20.100000000000001" customHeight="1" collapsed="1" thickBot="1">
      <c r="A69" s="83"/>
      <c r="B69" s="133" t="s">
        <v>151</v>
      </c>
      <c r="C69" s="133"/>
      <c r="D69" s="133"/>
      <c r="E69" s="133"/>
      <c r="F69" s="133"/>
      <c r="G69" s="134">
        <f>SUM(AA62:AC68)</f>
        <v>0</v>
      </c>
      <c r="H69" s="134"/>
      <c r="I69" s="134"/>
      <c r="J69" s="107" t="s">
        <v>98</v>
      </c>
      <c r="K69" s="135" t="s">
        <v>152</v>
      </c>
      <c r="L69" s="135"/>
      <c r="M69" s="135"/>
      <c r="N69" s="135"/>
      <c r="O69" s="134">
        <f>BO12</f>
        <v>0</v>
      </c>
      <c r="P69" s="134"/>
      <c r="Q69" s="134"/>
      <c r="R69" s="108" t="s">
        <v>100</v>
      </c>
      <c r="S69" s="136" t="s">
        <v>159</v>
      </c>
      <c r="T69" s="136"/>
      <c r="U69" s="136"/>
      <c r="V69" s="136"/>
      <c r="W69" s="136"/>
      <c r="X69" s="136"/>
      <c r="Y69" s="136"/>
      <c r="Z69" s="137">
        <f>G69-O69</f>
        <v>0</v>
      </c>
      <c r="AA69" s="137"/>
      <c r="AB69" s="137"/>
      <c r="AC69" s="138"/>
      <c r="AD69" s="56"/>
      <c r="AE69" s="57"/>
      <c r="AF69" s="57"/>
      <c r="AG69" s="57"/>
      <c r="AH69" s="57"/>
      <c r="AI69" s="58"/>
      <c r="BV69" s="26"/>
      <c r="BW69" s="26"/>
      <c r="BX69" s="26"/>
      <c r="BY69" s="26"/>
      <c r="CB69" s="27"/>
      <c r="CC69" s="27"/>
      <c r="CD69" s="27"/>
      <c r="CE69" s="27"/>
      <c r="CU69" s="26"/>
      <c r="CV69" s="26"/>
      <c r="DA69" s="28"/>
      <c r="DB69" s="28"/>
    </row>
    <row r="70" spans="1:106" ht="5.0999999999999996" customHeight="1" thickBot="1">
      <c r="A70" s="59"/>
      <c r="B70" s="60"/>
      <c r="C70" s="60"/>
      <c r="D70" s="60"/>
      <c r="E70" s="61"/>
      <c r="F70" s="61"/>
      <c r="G70" s="62"/>
      <c r="H70" s="62"/>
      <c r="I70" s="63"/>
      <c r="J70" s="63"/>
      <c r="K70" s="63"/>
      <c r="L70" s="63"/>
      <c r="M70" s="63"/>
      <c r="N70" s="63"/>
      <c r="O70" s="64"/>
      <c r="P70" s="64"/>
      <c r="Q70" s="64"/>
      <c r="R70" s="65"/>
      <c r="S70" s="65"/>
      <c r="T70" s="65"/>
      <c r="U70" s="65"/>
      <c r="V70" s="65"/>
      <c r="W70" s="65"/>
      <c r="X70" s="65"/>
      <c r="Y70" s="65"/>
      <c r="Z70" s="65"/>
      <c r="AA70" s="65"/>
      <c r="AB70" s="65"/>
      <c r="AC70" s="66"/>
      <c r="AD70" s="56"/>
      <c r="AE70" s="57"/>
      <c r="AF70" s="57"/>
      <c r="AG70" s="57"/>
      <c r="AH70" s="57"/>
      <c r="AI70" s="58"/>
      <c r="BV70" s="26"/>
      <c r="BW70" s="26"/>
      <c r="BX70" s="26"/>
      <c r="BY70" s="26"/>
      <c r="CB70" s="27"/>
      <c r="CC70" s="27"/>
      <c r="CD70" s="27"/>
      <c r="CE70" s="27"/>
      <c r="CU70" s="26"/>
      <c r="CV70" s="26"/>
      <c r="DA70" s="28"/>
      <c r="DB70" s="28"/>
    </row>
    <row r="71" spans="1:106" ht="4.8" customHeight="1" thickTop="1" thickBot="1"/>
    <row r="72" spans="1:106" ht="16.95" customHeight="1" thickTop="1">
      <c r="K72" s="126" t="s">
        <v>154</v>
      </c>
      <c r="L72" s="127"/>
      <c r="M72" s="127"/>
      <c r="N72" s="127"/>
      <c r="O72" s="127"/>
      <c r="P72" s="127"/>
      <c r="Q72" s="127"/>
      <c r="R72" s="127"/>
      <c r="S72" s="127"/>
      <c r="T72" s="127"/>
      <c r="U72" s="127"/>
      <c r="V72" s="123" t="s">
        <v>157</v>
      </c>
      <c r="W72" s="123"/>
      <c r="X72" s="123"/>
      <c r="Y72" s="123"/>
      <c r="Z72" s="143">
        <f>M9</f>
        <v>0</v>
      </c>
      <c r="AA72" s="143"/>
      <c r="AB72" s="143"/>
      <c r="AC72" s="144"/>
      <c r="BV72" s="26"/>
      <c r="BW72" s="26"/>
      <c r="BX72" s="26"/>
      <c r="BZ72" s="27"/>
      <c r="CA72" s="27"/>
      <c r="CB72" s="27"/>
      <c r="CU72" s="26"/>
      <c r="CV72" s="26"/>
      <c r="CX72" s="28"/>
      <c r="CY72" s="28"/>
    </row>
    <row r="73" spans="1:106" ht="13.95" customHeight="1">
      <c r="K73" s="128"/>
      <c r="L73" s="129"/>
      <c r="M73" s="129"/>
      <c r="N73" s="129"/>
      <c r="O73" s="129"/>
      <c r="P73" s="129"/>
      <c r="Q73" s="129"/>
      <c r="R73" s="129"/>
      <c r="S73" s="129"/>
      <c r="T73" s="129"/>
      <c r="U73" s="129"/>
      <c r="V73" s="149">
        <f>BQ12</f>
        <v>0</v>
      </c>
      <c r="W73" s="149"/>
      <c r="X73" s="149"/>
      <c r="Y73" s="149"/>
      <c r="Z73" s="145">
        <f>V73/12*Z72</f>
        <v>0</v>
      </c>
      <c r="AA73" s="145"/>
      <c r="AB73" s="145"/>
      <c r="AC73" s="146"/>
      <c r="BV73" s="26"/>
      <c r="BW73" s="26"/>
      <c r="BX73" s="26"/>
      <c r="BZ73" s="27"/>
      <c r="CA73" s="27"/>
      <c r="CB73" s="27"/>
      <c r="CU73" s="26"/>
      <c r="CV73" s="26"/>
      <c r="CX73" s="28"/>
      <c r="CY73" s="28"/>
    </row>
    <row r="74" spans="1:106" ht="13.35" customHeight="1" thickBot="1">
      <c r="K74" s="130" t="s">
        <v>153</v>
      </c>
      <c r="L74" s="131"/>
      <c r="M74" s="131"/>
      <c r="N74" s="131"/>
      <c r="O74" s="131"/>
      <c r="P74" s="131"/>
      <c r="Q74" s="131"/>
      <c r="R74" s="131"/>
      <c r="S74" s="131"/>
      <c r="T74" s="131"/>
      <c r="U74" s="131"/>
      <c r="V74" s="150"/>
      <c r="W74" s="150"/>
      <c r="X74" s="150"/>
      <c r="Y74" s="150"/>
      <c r="Z74" s="147"/>
      <c r="AA74" s="147"/>
      <c r="AB74" s="147"/>
      <c r="AC74" s="148"/>
    </row>
    <row r="75" spans="1:106" ht="13.8" thickTop="1">
      <c r="B75" s="140" t="s">
        <v>155</v>
      </c>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row>
  </sheetData>
  <protectedRanges>
    <protectedRange sqref="X12:Z18" name="範囲4"/>
    <protectedRange sqref="R12:T18" name="範囲3"/>
    <protectedRange sqref="L12:N18" name="範囲2"/>
    <protectedRange sqref="B12:I18" name="範囲1"/>
  </protectedRanges>
  <mergeCells count="630">
    <mergeCell ref="AU16:AV16"/>
    <mergeCell ref="AW16:AX16"/>
    <mergeCell ref="BA16:BB16"/>
    <mergeCell ref="BC16:BD16"/>
    <mergeCell ref="J1:AC1"/>
    <mergeCell ref="BO11:BP11"/>
    <mergeCell ref="BO12:BP18"/>
    <mergeCell ref="R12:T12"/>
    <mergeCell ref="U12:W12"/>
    <mergeCell ref="AA12:AC12"/>
    <mergeCell ref="O11:Q11"/>
    <mergeCell ref="R11:T11"/>
    <mergeCell ref="U11:W11"/>
    <mergeCell ref="AA11:AC11"/>
    <mergeCell ref="AH16:AJ16"/>
    <mergeCell ref="AK16:AL16"/>
    <mergeCell ref="AM16:AN16"/>
    <mergeCell ref="AH17:AJ17"/>
    <mergeCell ref="AK17:AL17"/>
    <mergeCell ref="AM17:AN17"/>
    <mergeCell ref="U17:W17"/>
    <mergeCell ref="BN19:BO19"/>
    <mergeCell ref="BI9:BP10"/>
    <mergeCell ref="BH22:BO22"/>
    <mergeCell ref="BG11:BH11"/>
    <mergeCell ref="BG12:BH12"/>
    <mergeCell ref="BG13:BH13"/>
    <mergeCell ref="BG14:BH14"/>
    <mergeCell ref="BG15:BH15"/>
    <mergeCell ref="BG16:BH16"/>
    <mergeCell ref="BG17:BH17"/>
    <mergeCell ref="BG18:BH18"/>
    <mergeCell ref="BH19:BI19"/>
    <mergeCell ref="AA68:AC68"/>
    <mergeCell ref="B69:F69"/>
    <mergeCell ref="G69:I69"/>
    <mergeCell ref="K69:N69"/>
    <mergeCell ref="O69:Q69"/>
    <mergeCell ref="S69:Y69"/>
    <mergeCell ref="Z69:AC69"/>
    <mergeCell ref="M4:O4"/>
    <mergeCell ref="M5:O5"/>
    <mergeCell ref="M6:O6"/>
    <mergeCell ref="M7:O7"/>
    <mergeCell ref="B68:D68"/>
    <mergeCell ref="E68:F68"/>
    <mergeCell ref="G68:I68"/>
    <mergeCell ref="J68:L68"/>
    <mergeCell ref="M68:O68"/>
    <mergeCell ref="P68:Q68"/>
    <mergeCell ref="R68:T68"/>
    <mergeCell ref="U68:W68"/>
    <mergeCell ref="X68:Z68"/>
    <mergeCell ref="B67:D67"/>
    <mergeCell ref="E67:F67"/>
    <mergeCell ref="G67:I67"/>
    <mergeCell ref="J67:L67"/>
    <mergeCell ref="M67:O67"/>
    <mergeCell ref="P67:Q67"/>
    <mergeCell ref="R67:T67"/>
    <mergeCell ref="U67:W67"/>
    <mergeCell ref="X67:Z67"/>
    <mergeCell ref="AA67:AC67"/>
    <mergeCell ref="AA65:AC65"/>
    <mergeCell ref="B66:D66"/>
    <mergeCell ref="E66:F66"/>
    <mergeCell ref="G66:I66"/>
    <mergeCell ref="J66:L66"/>
    <mergeCell ref="M66:O66"/>
    <mergeCell ref="P66:Q66"/>
    <mergeCell ref="R66:T66"/>
    <mergeCell ref="U66:W66"/>
    <mergeCell ref="X66:Z66"/>
    <mergeCell ref="AA66:AC66"/>
    <mergeCell ref="B65:D65"/>
    <mergeCell ref="E65:F65"/>
    <mergeCell ref="G65:I65"/>
    <mergeCell ref="J65:L65"/>
    <mergeCell ref="M65:O65"/>
    <mergeCell ref="P65:Q65"/>
    <mergeCell ref="R65:T65"/>
    <mergeCell ref="U65:W65"/>
    <mergeCell ref="X65:Z65"/>
    <mergeCell ref="AA63:AC63"/>
    <mergeCell ref="B64:D64"/>
    <mergeCell ref="E64:F64"/>
    <mergeCell ref="G64:I64"/>
    <mergeCell ref="J64:L64"/>
    <mergeCell ref="M64:O64"/>
    <mergeCell ref="P64:Q64"/>
    <mergeCell ref="R64:T64"/>
    <mergeCell ref="U64:W64"/>
    <mergeCell ref="X64:Z64"/>
    <mergeCell ref="AA64:AC64"/>
    <mergeCell ref="B63:D63"/>
    <mergeCell ref="E63:F63"/>
    <mergeCell ref="G63:I63"/>
    <mergeCell ref="J63:L63"/>
    <mergeCell ref="M63:O63"/>
    <mergeCell ref="P63:Q63"/>
    <mergeCell ref="R63:T63"/>
    <mergeCell ref="U63:W63"/>
    <mergeCell ref="X63:Z63"/>
    <mergeCell ref="AA61:AC61"/>
    <mergeCell ref="B62:D62"/>
    <mergeCell ref="E62:F62"/>
    <mergeCell ref="G62:I62"/>
    <mergeCell ref="J62:L62"/>
    <mergeCell ref="M62:O62"/>
    <mergeCell ref="P62:Q62"/>
    <mergeCell ref="R62:T62"/>
    <mergeCell ref="U62:W62"/>
    <mergeCell ref="X62:Z62"/>
    <mergeCell ref="AA62:AC62"/>
    <mergeCell ref="B61:D61"/>
    <mergeCell ref="E61:F61"/>
    <mergeCell ref="G61:I61"/>
    <mergeCell ref="J61:L61"/>
    <mergeCell ref="M61:O61"/>
    <mergeCell ref="P61:Q61"/>
    <mergeCell ref="R61:T61"/>
    <mergeCell ref="U61:W61"/>
    <mergeCell ref="X61:Z61"/>
    <mergeCell ref="AA23:AC23"/>
    <mergeCell ref="E18:F18"/>
    <mergeCell ref="AA18:AC18"/>
    <mergeCell ref="BK12:BL18"/>
    <mergeCell ref="BM12:BN18"/>
    <mergeCell ref="BC12:BD12"/>
    <mergeCell ref="BE12:BF12"/>
    <mergeCell ref="BI12:BJ18"/>
    <mergeCell ref="BE13:BF13"/>
    <mergeCell ref="BC14:BD14"/>
    <mergeCell ref="BE18:BF18"/>
    <mergeCell ref="AY12:AZ12"/>
    <mergeCell ref="AY13:AZ13"/>
    <mergeCell ref="AY14:AZ14"/>
    <mergeCell ref="AY15:AZ15"/>
    <mergeCell ref="AY16:AZ16"/>
    <mergeCell ref="AY17:AZ17"/>
    <mergeCell ref="AY18:AZ18"/>
    <mergeCell ref="AX19:AY19"/>
    <mergeCell ref="AQ12:AR12"/>
    <mergeCell ref="AQ13:AR13"/>
    <mergeCell ref="AQ14:AR14"/>
    <mergeCell ref="AQ15:AR15"/>
    <mergeCell ref="AQ16:AR16"/>
    <mergeCell ref="U16:W16"/>
    <mergeCell ref="R18:T18"/>
    <mergeCell ref="X18:Z18"/>
    <mergeCell ref="A23:B24"/>
    <mergeCell ref="C23:E24"/>
    <mergeCell ref="F23:H24"/>
    <mergeCell ref="L23:N24"/>
    <mergeCell ref="R23:T24"/>
    <mergeCell ref="X23:Z24"/>
    <mergeCell ref="I23:K24"/>
    <mergeCell ref="O23:Q23"/>
    <mergeCell ref="U23:W23"/>
    <mergeCell ref="U24:W24"/>
    <mergeCell ref="B55:D55"/>
    <mergeCell ref="P55:Q55"/>
    <mergeCell ref="E55:F55"/>
    <mergeCell ref="AA24:AC24"/>
    <mergeCell ref="Y7:AC7"/>
    <mergeCell ref="Y6:AC6"/>
    <mergeCell ref="Y5:AC5"/>
    <mergeCell ref="S4:AC4"/>
    <mergeCell ref="V8:AC8"/>
    <mergeCell ref="P8:R8"/>
    <mergeCell ref="S8:U8"/>
    <mergeCell ref="S5:U5"/>
    <mergeCell ref="S6:U6"/>
    <mergeCell ref="S7:U7"/>
    <mergeCell ref="V5:X5"/>
    <mergeCell ref="V6:X6"/>
    <mergeCell ref="V7:X7"/>
    <mergeCell ref="AA15:AC15"/>
    <mergeCell ref="AA16:AC16"/>
    <mergeCell ref="AA17:AC17"/>
    <mergeCell ref="U13:W13"/>
    <mergeCell ref="U14:W14"/>
    <mergeCell ref="U15:W15"/>
    <mergeCell ref="R17:T17"/>
    <mergeCell ref="M9:N9"/>
    <mergeCell ref="BC13:BD13"/>
    <mergeCell ref="O12:Q12"/>
    <mergeCell ref="B57:D57"/>
    <mergeCell ref="P57:Q57"/>
    <mergeCell ref="E57:F57"/>
    <mergeCell ref="B56:D56"/>
    <mergeCell ref="P56:Q56"/>
    <mergeCell ref="E56:F56"/>
    <mergeCell ref="E11:F11"/>
    <mergeCell ref="E12:F12"/>
    <mergeCell ref="E13:F13"/>
    <mergeCell ref="E14:F14"/>
    <mergeCell ref="E15:F15"/>
    <mergeCell ref="E16:F16"/>
    <mergeCell ref="E17:F17"/>
    <mergeCell ref="B12:D12"/>
    <mergeCell ref="G12:I12"/>
    <mergeCell ref="J12:K12"/>
    <mergeCell ref="L12:N12"/>
    <mergeCell ref="B36:F36"/>
    <mergeCell ref="B47:F47"/>
    <mergeCell ref="G51:I51"/>
    <mergeCell ref="O24:Q24"/>
    <mergeCell ref="E50:F50"/>
    <mergeCell ref="G50:I50"/>
    <mergeCell ref="J50:L50"/>
    <mergeCell ref="BQ9:BS11"/>
    <mergeCell ref="CX9:DA9"/>
    <mergeCell ref="BI11:BJ11"/>
    <mergeCell ref="BK11:BL11"/>
    <mergeCell ref="BM11:BN11"/>
    <mergeCell ref="BA11:BB11"/>
    <mergeCell ref="E9:I9"/>
    <mergeCell ref="AA13:AC13"/>
    <mergeCell ref="AA14:AC14"/>
    <mergeCell ref="AK9:AR10"/>
    <mergeCell ref="AS9:AZ10"/>
    <mergeCell ref="BA9:BH9"/>
    <mergeCell ref="BA10:BH10"/>
    <mergeCell ref="P9:AC9"/>
    <mergeCell ref="X10:AC10"/>
    <mergeCell ref="L13:N13"/>
    <mergeCell ref="AH13:AJ13"/>
    <mergeCell ref="AK13:AL13"/>
    <mergeCell ref="AM13:AN13"/>
    <mergeCell ref="O13:Q13"/>
    <mergeCell ref="J9:L9"/>
    <mergeCell ref="G47:I47"/>
    <mergeCell ref="K47:N47"/>
    <mergeCell ref="O47:Q47"/>
    <mergeCell ref="G45:I45"/>
    <mergeCell ref="G46:I46"/>
    <mergeCell ref="J46:L46"/>
    <mergeCell ref="M45:O45"/>
    <mergeCell ref="M46:O46"/>
    <mergeCell ref="B52:D52"/>
    <mergeCell ref="P52:Q52"/>
    <mergeCell ref="E52:F52"/>
    <mergeCell ref="B51:D51"/>
    <mergeCell ref="P51:Q51"/>
    <mergeCell ref="E51:F51"/>
    <mergeCell ref="M51:O51"/>
    <mergeCell ref="J51:L51"/>
    <mergeCell ref="B46:D46"/>
    <mergeCell ref="P46:Q46"/>
    <mergeCell ref="E46:F46"/>
    <mergeCell ref="B45:D45"/>
    <mergeCell ref="P45:Q45"/>
    <mergeCell ref="E45:F45"/>
    <mergeCell ref="J45:L45"/>
    <mergeCell ref="B50:D50"/>
    <mergeCell ref="B54:D54"/>
    <mergeCell ref="P54:Q54"/>
    <mergeCell ref="E54:F54"/>
    <mergeCell ref="B53:D53"/>
    <mergeCell ref="P53:Q53"/>
    <mergeCell ref="E53:F53"/>
    <mergeCell ref="M53:O53"/>
    <mergeCell ref="M54:O54"/>
    <mergeCell ref="M52:O52"/>
    <mergeCell ref="G54:I54"/>
    <mergeCell ref="B44:D44"/>
    <mergeCell ref="P44:Q44"/>
    <mergeCell ref="E44:F44"/>
    <mergeCell ref="J44:L44"/>
    <mergeCell ref="R44:T44"/>
    <mergeCell ref="G44:I44"/>
    <mergeCell ref="M44:O44"/>
    <mergeCell ref="B41:D41"/>
    <mergeCell ref="P41:Q41"/>
    <mergeCell ref="E41:F41"/>
    <mergeCell ref="B42:D42"/>
    <mergeCell ref="P42:Q42"/>
    <mergeCell ref="E42:F42"/>
    <mergeCell ref="B43:D43"/>
    <mergeCell ref="P43:Q43"/>
    <mergeCell ref="E43:F43"/>
    <mergeCell ref="J43:L43"/>
    <mergeCell ref="G41:I41"/>
    <mergeCell ref="G42:I42"/>
    <mergeCell ref="M41:O41"/>
    <mergeCell ref="M42:O42"/>
    <mergeCell ref="M43:O43"/>
    <mergeCell ref="G43:I43"/>
    <mergeCell ref="B39:D39"/>
    <mergeCell ref="P39:Q39"/>
    <mergeCell ref="E39:F39"/>
    <mergeCell ref="B40:D40"/>
    <mergeCell ref="P40:Q40"/>
    <mergeCell ref="E40:F40"/>
    <mergeCell ref="J17:K17"/>
    <mergeCell ref="L17:N17"/>
    <mergeCell ref="B17:D17"/>
    <mergeCell ref="G17:I17"/>
    <mergeCell ref="B18:D18"/>
    <mergeCell ref="G18:I18"/>
    <mergeCell ref="J18:K18"/>
    <mergeCell ref="L18:N18"/>
    <mergeCell ref="G36:I36"/>
    <mergeCell ref="K36:N36"/>
    <mergeCell ref="G39:I39"/>
    <mergeCell ref="G40:I40"/>
    <mergeCell ref="M39:O39"/>
    <mergeCell ref="M40:O40"/>
    <mergeCell ref="O17:Q17"/>
    <mergeCell ref="O18:Q18"/>
    <mergeCell ref="B35:D35"/>
    <mergeCell ref="B34:D34"/>
    <mergeCell ref="U18:W18"/>
    <mergeCell ref="X17:Z17"/>
    <mergeCell ref="B11:D11"/>
    <mergeCell ref="G11:I11"/>
    <mergeCell ref="J11:K11"/>
    <mergeCell ref="L11:N11"/>
    <mergeCell ref="AH11:AJ11"/>
    <mergeCell ref="AK11:AL11"/>
    <mergeCell ref="BC11:BD11"/>
    <mergeCell ref="B16:D16"/>
    <mergeCell ref="G16:I16"/>
    <mergeCell ref="J16:K16"/>
    <mergeCell ref="L16:N16"/>
    <mergeCell ref="L15:N15"/>
    <mergeCell ref="B15:D15"/>
    <mergeCell ref="G15:I15"/>
    <mergeCell ref="J15:K15"/>
    <mergeCell ref="B14:D14"/>
    <mergeCell ref="G14:I14"/>
    <mergeCell ref="J14:K14"/>
    <mergeCell ref="L14:N14"/>
    <mergeCell ref="R16:T16"/>
    <mergeCell ref="O16:Q16"/>
    <mergeCell ref="AH15:AJ15"/>
    <mergeCell ref="BE11:BF11"/>
    <mergeCell ref="AW11:AX11"/>
    <mergeCell ref="X11:Z11"/>
    <mergeCell ref="AM11:AN11"/>
    <mergeCell ref="AO11:AP11"/>
    <mergeCell ref="AS11:AT11"/>
    <mergeCell ref="AU11:AV11"/>
    <mergeCell ref="AQ11:AR11"/>
    <mergeCell ref="AY11:AZ11"/>
    <mergeCell ref="B9:D9"/>
    <mergeCell ref="R13:T13"/>
    <mergeCell ref="R14:T14"/>
    <mergeCell ref="BA12:BB12"/>
    <mergeCell ref="AK12:AL12"/>
    <mergeCell ref="AM12:AN12"/>
    <mergeCell ref="AO12:AP12"/>
    <mergeCell ref="AS12:AT12"/>
    <mergeCell ref="AU12:AV12"/>
    <mergeCell ref="AW12:AX12"/>
    <mergeCell ref="AH12:AJ12"/>
    <mergeCell ref="X12:Z12"/>
    <mergeCell ref="X13:Z13"/>
    <mergeCell ref="AO13:AP13"/>
    <mergeCell ref="AS13:AT13"/>
    <mergeCell ref="AU13:AV13"/>
    <mergeCell ref="AW13:AX13"/>
    <mergeCell ref="BA13:BB13"/>
    <mergeCell ref="AW14:AX14"/>
    <mergeCell ref="BA14:BB14"/>
    <mergeCell ref="X14:Z14"/>
    <mergeCell ref="B13:D13"/>
    <mergeCell ref="G13:I13"/>
    <mergeCell ref="J13:K13"/>
    <mergeCell ref="AH14:AJ14"/>
    <mergeCell ref="AK14:AL14"/>
    <mergeCell ref="BE15:BF15"/>
    <mergeCell ref="AM15:AN15"/>
    <mergeCell ref="AO15:AP15"/>
    <mergeCell ref="AS15:AT15"/>
    <mergeCell ref="AU15:AV15"/>
    <mergeCell ref="AW15:AX15"/>
    <mergeCell ref="BA15:BB15"/>
    <mergeCell ref="BE14:BF14"/>
    <mergeCell ref="BC15:BD15"/>
    <mergeCell ref="AM14:AN14"/>
    <mergeCell ref="AO14:AP14"/>
    <mergeCell ref="AS14:AT14"/>
    <mergeCell ref="AU14:AV14"/>
    <mergeCell ref="AK15:AL15"/>
    <mergeCell ref="R15:T15"/>
    <mergeCell ref="O14:Q14"/>
    <mergeCell ref="O15:Q15"/>
    <mergeCell ref="X15:Z15"/>
    <mergeCell ref="X16:Z16"/>
    <mergeCell ref="BE16:BF16"/>
    <mergeCell ref="AO16:AP16"/>
    <mergeCell ref="AS16:AT16"/>
    <mergeCell ref="AG19:AI19"/>
    <mergeCell ref="AJ19:AK19"/>
    <mergeCell ref="AL19:AM19"/>
    <mergeCell ref="AN19:AO19"/>
    <mergeCell ref="BD19:BE19"/>
    <mergeCell ref="AH18:AJ18"/>
    <mergeCell ref="BA18:BB18"/>
    <mergeCell ref="BC18:BD18"/>
    <mergeCell ref="AK18:AL18"/>
    <mergeCell ref="AM18:AN18"/>
    <mergeCell ref="AO18:AP18"/>
    <mergeCell ref="AS18:AT18"/>
    <mergeCell ref="AQ17:AR17"/>
    <mergeCell ref="AQ18:AR18"/>
    <mergeCell ref="AO17:AP17"/>
    <mergeCell ref="AS17:AT17"/>
    <mergeCell ref="AU18:AV18"/>
    <mergeCell ref="AW18:AX18"/>
    <mergeCell ref="BE17:BF17"/>
    <mergeCell ref="AU17:AV17"/>
    <mergeCell ref="BJ19:BK19"/>
    <mergeCell ref="BL19:BM19"/>
    <mergeCell ref="AR19:AS19"/>
    <mergeCell ref="AT19:AU19"/>
    <mergeCell ref="AV19:AW19"/>
    <mergeCell ref="AZ19:BA19"/>
    <mergeCell ref="BB19:BC19"/>
    <mergeCell ref="AW17:AX17"/>
    <mergeCell ref="BA17:BB17"/>
    <mergeCell ref="BC17:BD17"/>
    <mergeCell ref="AP19:AQ19"/>
    <mergeCell ref="AJ22:AQ22"/>
    <mergeCell ref="AR22:AY22"/>
    <mergeCell ref="BF19:BG19"/>
    <mergeCell ref="AZ22:BG22"/>
    <mergeCell ref="E35:F35"/>
    <mergeCell ref="E33:F33"/>
    <mergeCell ref="X28:Z28"/>
    <mergeCell ref="X29:Z29"/>
    <mergeCell ref="X30:Z30"/>
    <mergeCell ref="X31:Z31"/>
    <mergeCell ref="X32:Z32"/>
    <mergeCell ref="U28:W28"/>
    <mergeCell ref="U33:W33"/>
    <mergeCell ref="U34:W34"/>
    <mergeCell ref="U35:W35"/>
    <mergeCell ref="R34:T34"/>
    <mergeCell ref="R35:T35"/>
    <mergeCell ref="E34:F34"/>
    <mergeCell ref="AA28:AC28"/>
    <mergeCell ref="AA29:AC29"/>
    <mergeCell ref="AA30:AC30"/>
    <mergeCell ref="AA31:AC31"/>
    <mergeCell ref="AA32:AC32"/>
    <mergeCell ref="AA33:AC33"/>
    <mergeCell ref="B33:D33"/>
    <mergeCell ref="B32:D32"/>
    <mergeCell ref="B31:D31"/>
    <mergeCell ref="B30:D30"/>
    <mergeCell ref="B29:D29"/>
    <mergeCell ref="B28:D28"/>
    <mergeCell ref="E29:F29"/>
    <mergeCell ref="E30:F30"/>
    <mergeCell ref="E31:F31"/>
    <mergeCell ref="E32:F32"/>
    <mergeCell ref="E28:F28"/>
    <mergeCell ref="U32:W32"/>
    <mergeCell ref="R28:T28"/>
    <mergeCell ref="R29:T29"/>
    <mergeCell ref="R30:T30"/>
    <mergeCell ref="R31:T31"/>
    <mergeCell ref="R32:T32"/>
    <mergeCell ref="R33:T33"/>
    <mergeCell ref="B6:C6"/>
    <mergeCell ref="B7:C7"/>
    <mergeCell ref="P4:R4"/>
    <mergeCell ref="D4:F4"/>
    <mergeCell ref="G4:I4"/>
    <mergeCell ref="J4:L4"/>
    <mergeCell ref="D5:F5"/>
    <mergeCell ref="D6:F6"/>
    <mergeCell ref="G6:I6"/>
    <mergeCell ref="J6:L6"/>
    <mergeCell ref="G5:I5"/>
    <mergeCell ref="J5:L5"/>
    <mergeCell ref="D7:F7"/>
    <mergeCell ref="G7:I7"/>
    <mergeCell ref="J7:L7"/>
    <mergeCell ref="P7:R7"/>
    <mergeCell ref="P6:R6"/>
    <mergeCell ref="P5:R5"/>
    <mergeCell ref="B4:C4"/>
    <mergeCell ref="B5:C5"/>
    <mergeCell ref="Z36:AC36"/>
    <mergeCell ref="S36:Y36"/>
    <mergeCell ref="G28:I28"/>
    <mergeCell ref="G29:I29"/>
    <mergeCell ref="G30:I30"/>
    <mergeCell ref="G31:I31"/>
    <mergeCell ref="M28:O28"/>
    <mergeCell ref="M29:O29"/>
    <mergeCell ref="M30:O30"/>
    <mergeCell ref="M31:O31"/>
    <mergeCell ref="G32:I32"/>
    <mergeCell ref="M32:O32"/>
    <mergeCell ref="G33:I33"/>
    <mergeCell ref="M33:O33"/>
    <mergeCell ref="G34:I34"/>
    <mergeCell ref="M34:O34"/>
    <mergeCell ref="G35:I35"/>
    <mergeCell ref="M35:O35"/>
    <mergeCell ref="X33:Z33"/>
    <mergeCell ref="X34:Z34"/>
    <mergeCell ref="X35:Z35"/>
    <mergeCell ref="AA34:AC34"/>
    <mergeCell ref="AA35:AC35"/>
    <mergeCell ref="U29:W29"/>
    <mergeCell ref="U44:W44"/>
    <mergeCell ref="J39:L39"/>
    <mergeCell ref="J40:L40"/>
    <mergeCell ref="J41:L41"/>
    <mergeCell ref="J42:L42"/>
    <mergeCell ref="O36:Q36"/>
    <mergeCell ref="J35:L35"/>
    <mergeCell ref="P28:Q28"/>
    <mergeCell ref="P29:Q29"/>
    <mergeCell ref="P30:Q30"/>
    <mergeCell ref="P31:Q31"/>
    <mergeCell ref="P32:Q32"/>
    <mergeCell ref="P33:Q33"/>
    <mergeCell ref="P34:Q34"/>
    <mergeCell ref="P35:Q35"/>
    <mergeCell ref="J32:L32"/>
    <mergeCell ref="J33:L33"/>
    <mergeCell ref="J34:L34"/>
    <mergeCell ref="J28:L28"/>
    <mergeCell ref="J29:L29"/>
    <mergeCell ref="J30:L30"/>
    <mergeCell ref="J31:L31"/>
    <mergeCell ref="U30:W30"/>
    <mergeCell ref="U31:W31"/>
    <mergeCell ref="R39:T39"/>
    <mergeCell ref="U39:W39"/>
    <mergeCell ref="R40:T40"/>
    <mergeCell ref="U40:W40"/>
    <mergeCell ref="R41:T41"/>
    <mergeCell ref="U41:W41"/>
    <mergeCell ref="R42:T42"/>
    <mergeCell ref="U42:W42"/>
    <mergeCell ref="R43:T43"/>
    <mergeCell ref="U43:W43"/>
    <mergeCell ref="Z47:AC47"/>
    <mergeCell ref="AA50:AC50"/>
    <mergeCell ref="AA51:AC51"/>
    <mergeCell ref="S47:Y47"/>
    <mergeCell ref="AA39:AC39"/>
    <mergeCell ref="AA40:AC40"/>
    <mergeCell ref="AA41:AC41"/>
    <mergeCell ref="AA42:AC42"/>
    <mergeCell ref="AA43:AC43"/>
    <mergeCell ref="AA44:AC44"/>
    <mergeCell ref="AA45:AC45"/>
    <mergeCell ref="AA46:AC46"/>
    <mergeCell ref="R45:T45"/>
    <mergeCell ref="U45:W45"/>
    <mergeCell ref="R46:T46"/>
    <mergeCell ref="U46:W46"/>
    <mergeCell ref="X39:Z39"/>
    <mergeCell ref="X40:Z40"/>
    <mergeCell ref="X41:Z41"/>
    <mergeCell ref="X42:Z42"/>
    <mergeCell ref="X43:Z43"/>
    <mergeCell ref="X44:Z44"/>
    <mergeCell ref="X45:Z45"/>
    <mergeCell ref="X46:Z46"/>
    <mergeCell ref="X50:Z50"/>
    <mergeCell ref="X51:Z51"/>
    <mergeCell ref="G55:I55"/>
    <mergeCell ref="G56:I56"/>
    <mergeCell ref="G57:I57"/>
    <mergeCell ref="J52:L52"/>
    <mergeCell ref="J53:L53"/>
    <mergeCell ref="J54:L54"/>
    <mergeCell ref="J55:L55"/>
    <mergeCell ref="J56:L56"/>
    <mergeCell ref="J57:L57"/>
    <mergeCell ref="M50:O50"/>
    <mergeCell ref="P50:Q50"/>
    <mergeCell ref="B75:AC75"/>
    <mergeCell ref="AA52:AC52"/>
    <mergeCell ref="AA53:AC53"/>
    <mergeCell ref="AA54:AC54"/>
    <mergeCell ref="AA55:AC55"/>
    <mergeCell ref="AA56:AC56"/>
    <mergeCell ref="AA57:AC57"/>
    <mergeCell ref="U52:W52"/>
    <mergeCell ref="U53:W53"/>
    <mergeCell ref="U54:W54"/>
    <mergeCell ref="U55:W55"/>
    <mergeCell ref="U56:W56"/>
    <mergeCell ref="U57:W57"/>
    <mergeCell ref="X52:Z52"/>
    <mergeCell ref="X53:Z53"/>
    <mergeCell ref="X54:Z54"/>
    <mergeCell ref="X55:Z55"/>
    <mergeCell ref="M55:O55"/>
    <mergeCell ref="M56:O56"/>
    <mergeCell ref="M57:O57"/>
    <mergeCell ref="R52:T52"/>
    <mergeCell ref="Z72:AC72"/>
    <mergeCell ref="Z73:AC74"/>
    <mergeCell ref="V73:Y74"/>
    <mergeCell ref="V72:Y72"/>
    <mergeCell ref="Y2:AC2"/>
    <mergeCell ref="A2:X2"/>
    <mergeCell ref="K72:U73"/>
    <mergeCell ref="K74:U74"/>
    <mergeCell ref="R53:T53"/>
    <mergeCell ref="R54:T54"/>
    <mergeCell ref="R55:T55"/>
    <mergeCell ref="R56:T56"/>
    <mergeCell ref="R57:T57"/>
    <mergeCell ref="B58:F58"/>
    <mergeCell ref="G58:I58"/>
    <mergeCell ref="K58:N58"/>
    <mergeCell ref="O58:Q58"/>
    <mergeCell ref="S58:Y58"/>
    <mergeCell ref="Z58:AC58"/>
    <mergeCell ref="G52:I52"/>
    <mergeCell ref="G53:I53"/>
    <mergeCell ref="X56:Z56"/>
    <mergeCell ref="X57:Z57"/>
    <mergeCell ref="R50:T50"/>
    <mergeCell ref="R51:T51"/>
    <mergeCell ref="U50:W50"/>
    <mergeCell ref="U51:W51"/>
  </mergeCells>
  <phoneticPr fontId="1"/>
  <conditionalFormatting sqref="O12:Q18">
    <cfRule type="expression" dxfId="5" priority="27">
      <formula>AND(O12=0,G12="")</formula>
    </cfRule>
  </conditionalFormatting>
  <conditionalFormatting sqref="G29:AC35 G40:AC46 G51:AC57 G62:AC68">
    <cfRule type="expression" dxfId="4" priority="25">
      <formula>NOT(G29="")</formula>
    </cfRule>
  </conditionalFormatting>
  <conditionalFormatting sqref="AA53:AC53">
    <cfRule type="expression" dxfId="3" priority="9">
      <formula>NOT(AA53="")</formula>
    </cfRule>
  </conditionalFormatting>
  <conditionalFormatting sqref="AA51:AC51">
    <cfRule type="expression" dxfId="2" priority="8">
      <formula>NOT(AA51="")</formula>
    </cfRule>
  </conditionalFormatting>
  <conditionalFormatting sqref="AA64:AC64">
    <cfRule type="expression" dxfId="1" priority="3">
      <formula>NOT(AA64="")</formula>
    </cfRule>
  </conditionalFormatting>
  <conditionalFormatting sqref="AA62:AC63">
    <cfRule type="expression" dxfId="0" priority="2">
      <formula>NOT(AA62="")</formula>
    </cfRule>
  </conditionalFormatting>
  <dataValidations count="2">
    <dataValidation type="list" allowBlank="1" showInputMessage="1" showErrorMessage="1" sqref="E12:F12" xr:uid="{00000000-0002-0000-0000-000000000000}">
      <formula1>" ,普通世帯主,普通世帯主（非自発）,擬制世帯主,擬制世帯主（特定同一）"</formula1>
    </dataValidation>
    <dataValidation type="list" allowBlank="1" showInputMessage="1" showErrorMessage="1" sqref="E13:F18" xr:uid="{00000000-0002-0000-0000-000001000000}">
      <formula1>"被保険者,被保険者（非自発）,被保険者（社離旧扶）,特定同一世帯所属者"</formula1>
    </dataValidation>
  </dataValidations>
  <pageMargins left="0.31496062992125984" right="0.31496062992125984" top="0.55118110236220474" bottom="0.35433070866141736" header="0.31496062992125984" footer="0.31496062992125984"/>
  <pageSetup paperSize="9" scale="73" fitToHeight="0" orientation="portrait" r:id="rId1"/>
  <colBreaks count="1" manualBreakCount="1">
    <brk id="29"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4"/>
  <sheetViews>
    <sheetView workbookViewId="0">
      <selection activeCell="H8" sqref="H8:I8"/>
    </sheetView>
  </sheetViews>
  <sheetFormatPr defaultRowHeight="13.2"/>
  <cols>
    <col min="1" max="28" width="4.6640625" customWidth="1"/>
    <col min="29" max="30" width="10.6640625" customWidth="1"/>
    <col min="31" max="34" width="10.6640625" hidden="1" customWidth="1"/>
    <col min="35" max="35" width="10.6640625" customWidth="1"/>
    <col min="36" max="36" width="10.6640625" hidden="1" customWidth="1"/>
    <col min="37" max="39" width="10.6640625" customWidth="1"/>
  </cols>
  <sheetData>
    <row r="1" spans="1:41">
      <c r="B1" t="s">
        <v>120</v>
      </c>
    </row>
    <row r="2" spans="1:41">
      <c r="B2" t="s">
        <v>119</v>
      </c>
    </row>
    <row r="3" spans="1:41">
      <c r="B3" s="97"/>
      <c r="C3" s="97"/>
      <c r="D3" s="97"/>
      <c r="E3" s="98"/>
      <c r="F3" s="97"/>
      <c r="G3" s="97"/>
      <c r="AC3" s="276" t="s">
        <v>58</v>
      </c>
      <c r="AD3" s="276"/>
      <c r="AE3" s="276"/>
      <c r="AF3" s="276"/>
      <c r="AG3" s="276"/>
      <c r="AH3" s="276"/>
      <c r="AI3" s="276"/>
      <c r="AJ3" s="276"/>
      <c r="AK3" s="276"/>
      <c r="AL3" s="276"/>
      <c r="AM3" s="276"/>
      <c r="AO3" t="s">
        <v>129</v>
      </c>
    </row>
    <row r="4" spans="1:41">
      <c r="AC4" s="122">
        <v>0</v>
      </c>
      <c r="AD4" s="122">
        <v>651000</v>
      </c>
      <c r="AE4" s="122"/>
      <c r="AF4" s="122"/>
      <c r="AG4" s="122"/>
      <c r="AH4" s="122"/>
      <c r="AI4" s="122">
        <v>1900000</v>
      </c>
      <c r="AJ4" s="10"/>
      <c r="AK4" s="10">
        <v>3600000</v>
      </c>
      <c r="AL4" s="10">
        <v>6600000</v>
      </c>
      <c r="AM4" s="10">
        <v>8500000</v>
      </c>
    </row>
    <row r="5" spans="1:41">
      <c r="A5" s="5"/>
      <c r="B5" s="276" t="s">
        <v>8</v>
      </c>
      <c r="C5" s="276"/>
      <c r="D5" s="276"/>
      <c r="E5" s="276" t="s">
        <v>9</v>
      </c>
      <c r="F5" s="276"/>
      <c r="G5" s="276"/>
      <c r="H5" s="276" t="s">
        <v>10</v>
      </c>
      <c r="I5" s="276"/>
      <c r="J5" s="286" t="s">
        <v>53</v>
      </c>
      <c r="K5" s="287"/>
      <c r="L5" s="288"/>
      <c r="M5" s="286" t="s">
        <v>54</v>
      </c>
      <c r="N5" s="287"/>
      <c r="O5" s="288"/>
      <c r="P5" s="286" t="s">
        <v>55</v>
      </c>
      <c r="Q5" s="287"/>
      <c r="R5" s="288"/>
      <c r="S5" s="286" t="s">
        <v>56</v>
      </c>
      <c r="T5" s="287"/>
      <c r="U5" s="288"/>
      <c r="V5" s="286" t="s">
        <v>57</v>
      </c>
      <c r="W5" s="287"/>
      <c r="X5" s="288"/>
      <c r="Y5" s="286" t="s">
        <v>6</v>
      </c>
      <c r="Z5" s="287"/>
      <c r="AA5" s="288"/>
      <c r="AC5" s="122">
        <v>650999</v>
      </c>
      <c r="AD5" s="122">
        <v>1899999</v>
      </c>
      <c r="AE5" s="122"/>
      <c r="AF5" s="122"/>
      <c r="AG5" s="122"/>
      <c r="AH5" s="122"/>
      <c r="AI5" s="122">
        <v>3599999</v>
      </c>
      <c r="AJ5" s="10"/>
      <c r="AK5" s="10">
        <v>6599999</v>
      </c>
      <c r="AL5" s="10">
        <v>8499999</v>
      </c>
      <c r="AM5" s="1"/>
    </row>
    <row r="6" spans="1:41">
      <c r="A6" s="5" t="s">
        <v>61</v>
      </c>
      <c r="B6" s="272" t="str">
        <f>IF('公開用 試算書'!B12="","",'公開用 試算書'!B12)</f>
        <v/>
      </c>
      <c r="C6" s="272"/>
      <c r="D6" s="272"/>
      <c r="E6" s="273" t="str">
        <f>IF('公開用 試算書'!G12="","",'公開用 試算書'!G12)</f>
        <v/>
      </c>
      <c r="F6" s="273"/>
      <c r="G6" s="273"/>
      <c r="H6" s="274" t="str">
        <f t="shared" ref="H6:H13" si="0">IF(E6="","",YEAR(試算基準日)-YEAR(E6))</f>
        <v/>
      </c>
      <c r="I6" s="274"/>
      <c r="J6" s="275">
        <f>IF('公開用 試算書'!L12="",0,'公開用 試算書'!L12)</f>
        <v>0</v>
      </c>
      <c r="K6" s="275"/>
      <c r="L6" s="275"/>
      <c r="M6" s="277">
        <f>IF(J6="",0,SUM(AC6:AM6))</f>
        <v>0</v>
      </c>
      <c r="N6" s="278"/>
      <c r="O6" s="279"/>
      <c r="P6" s="275"/>
      <c r="Q6" s="275"/>
      <c r="R6" s="275"/>
      <c r="S6" s="277">
        <f>IF('公開用 試算書'!U12="",0,'公開用 試算書'!U12)</f>
        <v>0</v>
      </c>
      <c r="T6" s="278"/>
      <c r="U6" s="279"/>
      <c r="V6" s="275"/>
      <c r="W6" s="275"/>
      <c r="X6" s="275"/>
      <c r="Y6" s="280"/>
      <c r="Z6" s="281"/>
      <c r="AA6" s="282"/>
      <c r="AC6" s="122">
        <f>IF($J6="","",IF(AND($J6&gt;=AC$4,$J6&lt;=AC$5),0,0))</f>
        <v>0</v>
      </c>
      <c r="AD6" s="122">
        <f t="shared" ref="AD6:AD13" si="1">IF($J6="","",IF(AND($J6&gt;=AD$4,$J6&lt;=AD$5),$J6-650000,0))</f>
        <v>0</v>
      </c>
      <c r="AE6" s="122"/>
      <c r="AF6" s="122"/>
      <c r="AG6" s="122"/>
      <c r="AH6" s="122"/>
      <c r="AI6" s="122">
        <f t="shared" ref="AI6:AI13" si="2">IF($J6="","",IF(AND($J6&gt;=AI$4,$J6&lt;=AI$5),ROUNDDOWN($J6/4000,0)*4000*0.7-80000,0))</f>
        <v>0</v>
      </c>
      <c r="AJ6" s="10"/>
      <c r="AK6" s="10">
        <f>IF($J6="","",IF(AND($J6&gt;=AK$4,$J6&lt;=AK$5),ROUNDDOWN($J6/4000,0)*4000*0.8-440000,0))</f>
        <v>0</v>
      </c>
      <c r="AL6" s="10">
        <f>IF($J6="","",IF(AND($J6&gt;=AL$4,$J6&lt;=AL$5),$J6*0.9-1100000,0))</f>
        <v>0</v>
      </c>
      <c r="AM6" s="10">
        <f>IF($J6="","",IF($J6&gt;=AM$4,$J6-1950000,0))</f>
        <v>0</v>
      </c>
      <c r="AO6">
        <f>IF(OR(M6=0,S6=0),0,MIN(M6,100000)+MIN(S6,100000)-100000)</f>
        <v>0</v>
      </c>
    </row>
    <row r="7" spans="1:41">
      <c r="A7" s="5" t="s">
        <v>62</v>
      </c>
      <c r="B7" s="272" t="str">
        <f>IF('公開用 試算書'!B13="","",'公開用 試算書'!B13)</f>
        <v/>
      </c>
      <c r="C7" s="272"/>
      <c r="D7" s="272"/>
      <c r="E7" s="273" t="str">
        <f>IF('公開用 試算書'!G13="","",'公開用 試算書'!G13)</f>
        <v/>
      </c>
      <c r="F7" s="273"/>
      <c r="G7" s="273"/>
      <c r="H7" s="274" t="str">
        <f t="shared" si="0"/>
        <v/>
      </c>
      <c r="I7" s="274"/>
      <c r="J7" s="275">
        <f>IF('公開用 試算書'!L13="",0,'公開用 試算書'!L13)</f>
        <v>0</v>
      </c>
      <c r="K7" s="275"/>
      <c r="L7" s="275"/>
      <c r="M7" s="277">
        <f t="shared" ref="M7:M13" si="3">IF(J7="",0,SUM(AC7:AM7))</f>
        <v>0</v>
      </c>
      <c r="N7" s="278"/>
      <c r="O7" s="279"/>
      <c r="P7" s="275"/>
      <c r="Q7" s="275"/>
      <c r="R7" s="275"/>
      <c r="S7" s="277">
        <f>IF('公開用 試算書'!U13="",0,'公開用 試算書'!U13)</f>
        <v>0</v>
      </c>
      <c r="T7" s="278"/>
      <c r="U7" s="279"/>
      <c r="V7" s="275"/>
      <c r="W7" s="275"/>
      <c r="X7" s="275"/>
      <c r="Y7" s="280"/>
      <c r="Z7" s="281"/>
      <c r="AA7" s="282"/>
      <c r="AC7" s="122">
        <f t="shared" ref="AC7:AC13" si="4">IF($J7="","",IF(AND($J7&gt;=AC$4,$J7&lt;=AC$5),0,0))</f>
        <v>0</v>
      </c>
      <c r="AD7" s="122">
        <f t="shared" si="1"/>
        <v>0</v>
      </c>
      <c r="AE7" s="122"/>
      <c r="AF7" s="122"/>
      <c r="AG7" s="122"/>
      <c r="AH7" s="122"/>
      <c r="AI7" s="122">
        <f t="shared" si="2"/>
        <v>0</v>
      </c>
      <c r="AJ7" s="10"/>
      <c r="AK7" s="10">
        <f t="shared" ref="AK7:AK13" si="5">IF($J7="","",IF(AND($J7&gt;=AK$4,$J7&lt;=AK$5),ROUNDDOWN($J7/4000,0)*4000*0.8-440000,0))</f>
        <v>0</v>
      </c>
      <c r="AL7" s="10">
        <f t="shared" ref="AL7:AL13" si="6">IF($J7="","",IF(AND($J7&gt;=AL$4,$J7&lt;=AL$5),$J7*0.9-1100000,0))</f>
        <v>0</v>
      </c>
      <c r="AM7" s="10">
        <f t="shared" ref="AM7:AM13" si="7">IF($J7="","",IF($J7&gt;=AM$4,$J7-1950000,0))</f>
        <v>0</v>
      </c>
      <c r="AO7" s="2">
        <f t="shared" ref="AO7:AO14" si="8">IF(OR(M7=0,S7=0),0,MIN(M7,100000)+MIN(S7,100000)-100000)</f>
        <v>0</v>
      </c>
    </row>
    <row r="8" spans="1:41">
      <c r="A8" s="5" t="s">
        <v>63</v>
      </c>
      <c r="B8" s="272" t="str">
        <f>IF('公開用 試算書'!B14="","",'公開用 試算書'!B14)</f>
        <v/>
      </c>
      <c r="C8" s="272"/>
      <c r="D8" s="272"/>
      <c r="E8" s="273" t="str">
        <f>IF('公開用 試算書'!G14="","",'公開用 試算書'!G14)</f>
        <v/>
      </c>
      <c r="F8" s="273"/>
      <c r="G8" s="273"/>
      <c r="H8" s="284" t="str">
        <f t="shared" ref="H8" si="9">IF(E8="","",YEAR(試算基準日)-YEAR(E8))</f>
        <v/>
      </c>
      <c r="I8" s="285"/>
      <c r="J8" s="275">
        <f>IF('公開用 試算書'!L14="",0,'公開用 試算書'!L14)</f>
        <v>0</v>
      </c>
      <c r="K8" s="275"/>
      <c r="L8" s="275"/>
      <c r="M8" s="277">
        <f t="shared" si="3"/>
        <v>0</v>
      </c>
      <c r="N8" s="278"/>
      <c r="O8" s="279"/>
      <c r="P8" s="275"/>
      <c r="Q8" s="275"/>
      <c r="R8" s="275"/>
      <c r="S8" s="277">
        <f>IF('公開用 試算書'!U14="",0,'公開用 試算書'!U14)</f>
        <v>0</v>
      </c>
      <c r="T8" s="278"/>
      <c r="U8" s="279"/>
      <c r="V8" s="275"/>
      <c r="W8" s="275"/>
      <c r="X8" s="275"/>
      <c r="Y8" s="280"/>
      <c r="Z8" s="281"/>
      <c r="AA8" s="282"/>
      <c r="AC8" s="122">
        <f t="shared" si="4"/>
        <v>0</v>
      </c>
      <c r="AD8" s="122">
        <f t="shared" si="1"/>
        <v>0</v>
      </c>
      <c r="AE8" s="122"/>
      <c r="AF8" s="122"/>
      <c r="AG8" s="122"/>
      <c r="AH8" s="122"/>
      <c r="AI8" s="122">
        <f t="shared" si="2"/>
        <v>0</v>
      </c>
      <c r="AJ8" s="10"/>
      <c r="AK8" s="10">
        <f t="shared" si="5"/>
        <v>0</v>
      </c>
      <c r="AL8" s="10">
        <f t="shared" si="6"/>
        <v>0</v>
      </c>
      <c r="AM8" s="10">
        <f t="shared" si="7"/>
        <v>0</v>
      </c>
      <c r="AO8" s="2">
        <f>IF(OR(M8=0,S8=0),0,MIN(M8,100000)+MIN(S8,100000)-100000)</f>
        <v>0</v>
      </c>
    </row>
    <row r="9" spans="1:41">
      <c r="A9" s="5" t="s">
        <v>64</v>
      </c>
      <c r="B9" s="272" t="str">
        <f>IF('公開用 試算書'!B15="","",'公開用 試算書'!B15)</f>
        <v/>
      </c>
      <c r="C9" s="272"/>
      <c r="D9" s="272"/>
      <c r="E9" s="273" t="str">
        <f>IF('公開用 試算書'!G15="","",'公開用 試算書'!G15)</f>
        <v/>
      </c>
      <c r="F9" s="273"/>
      <c r="G9" s="273"/>
      <c r="H9" s="284" t="str">
        <f t="shared" si="0"/>
        <v/>
      </c>
      <c r="I9" s="285"/>
      <c r="J9" s="275">
        <f>IF('公開用 試算書'!L15="",0,'公開用 試算書'!L15)</f>
        <v>0</v>
      </c>
      <c r="K9" s="275"/>
      <c r="L9" s="275"/>
      <c r="M9" s="277">
        <f t="shared" si="3"/>
        <v>0</v>
      </c>
      <c r="N9" s="278"/>
      <c r="O9" s="279"/>
      <c r="P9" s="275"/>
      <c r="Q9" s="275"/>
      <c r="R9" s="275"/>
      <c r="S9" s="277">
        <f>IF('公開用 試算書'!U15="",0,'公開用 試算書'!U15)</f>
        <v>0</v>
      </c>
      <c r="T9" s="278"/>
      <c r="U9" s="279"/>
      <c r="V9" s="275"/>
      <c r="W9" s="275"/>
      <c r="X9" s="275"/>
      <c r="Y9" s="280"/>
      <c r="Z9" s="281"/>
      <c r="AA9" s="282"/>
      <c r="AC9" s="122">
        <f t="shared" si="4"/>
        <v>0</v>
      </c>
      <c r="AD9" s="122">
        <f t="shared" si="1"/>
        <v>0</v>
      </c>
      <c r="AE9" s="122"/>
      <c r="AF9" s="122"/>
      <c r="AG9" s="122"/>
      <c r="AH9" s="122"/>
      <c r="AI9" s="122">
        <f t="shared" si="2"/>
        <v>0</v>
      </c>
      <c r="AJ9" s="10"/>
      <c r="AK9" s="10">
        <f t="shared" si="5"/>
        <v>0</v>
      </c>
      <c r="AL9" s="10">
        <f t="shared" si="6"/>
        <v>0</v>
      </c>
      <c r="AM9" s="10">
        <f t="shared" si="7"/>
        <v>0</v>
      </c>
      <c r="AO9" s="2">
        <f t="shared" si="8"/>
        <v>0</v>
      </c>
    </row>
    <row r="10" spans="1:41">
      <c r="A10" s="5" t="s">
        <v>65</v>
      </c>
      <c r="B10" s="272" t="str">
        <f>IF('公開用 試算書'!B16="","",'公開用 試算書'!B16)</f>
        <v/>
      </c>
      <c r="C10" s="272"/>
      <c r="D10" s="272"/>
      <c r="E10" s="273" t="str">
        <f>IF('公開用 試算書'!G16="","",'公開用 試算書'!G16)</f>
        <v/>
      </c>
      <c r="F10" s="273"/>
      <c r="G10" s="273"/>
      <c r="H10" s="274" t="str">
        <f t="shared" si="0"/>
        <v/>
      </c>
      <c r="I10" s="274"/>
      <c r="J10" s="275">
        <f>IF('公開用 試算書'!L16="",0,'公開用 試算書'!L16)</f>
        <v>0</v>
      </c>
      <c r="K10" s="275"/>
      <c r="L10" s="275"/>
      <c r="M10" s="277">
        <f t="shared" si="3"/>
        <v>0</v>
      </c>
      <c r="N10" s="278"/>
      <c r="O10" s="279"/>
      <c r="P10" s="275"/>
      <c r="Q10" s="275"/>
      <c r="R10" s="275"/>
      <c r="S10" s="277">
        <f>IF('公開用 試算書'!U16="",0,'公開用 試算書'!U16)</f>
        <v>0</v>
      </c>
      <c r="T10" s="278"/>
      <c r="U10" s="279"/>
      <c r="V10" s="275"/>
      <c r="W10" s="275"/>
      <c r="X10" s="275"/>
      <c r="Y10" s="280"/>
      <c r="Z10" s="281"/>
      <c r="AA10" s="282"/>
      <c r="AC10" s="122">
        <f t="shared" si="4"/>
        <v>0</v>
      </c>
      <c r="AD10" s="122">
        <f t="shared" si="1"/>
        <v>0</v>
      </c>
      <c r="AE10" s="122"/>
      <c r="AF10" s="122"/>
      <c r="AG10" s="122"/>
      <c r="AH10" s="122"/>
      <c r="AI10" s="122">
        <f t="shared" si="2"/>
        <v>0</v>
      </c>
      <c r="AJ10" s="10"/>
      <c r="AK10" s="10">
        <f t="shared" si="5"/>
        <v>0</v>
      </c>
      <c r="AL10" s="10">
        <f t="shared" si="6"/>
        <v>0</v>
      </c>
      <c r="AM10" s="10">
        <f t="shared" si="7"/>
        <v>0</v>
      </c>
      <c r="AO10" s="2">
        <f t="shared" si="8"/>
        <v>0</v>
      </c>
    </row>
    <row r="11" spans="1:41">
      <c r="A11" s="5" t="s">
        <v>66</v>
      </c>
      <c r="B11" s="272" t="e">
        <f>IF('公開用 試算書'!#REF!="","",'公開用 試算書'!#REF!)</f>
        <v>#REF!</v>
      </c>
      <c r="C11" s="272"/>
      <c r="D11" s="272"/>
      <c r="E11" s="273" t="e">
        <f>IF('公開用 試算書'!#REF!="","",'公開用 試算書'!#REF!)</f>
        <v>#REF!</v>
      </c>
      <c r="F11" s="273"/>
      <c r="G11" s="273"/>
      <c r="H11" s="274" t="e">
        <f t="shared" si="0"/>
        <v>#REF!</v>
      </c>
      <c r="I11" s="274"/>
      <c r="J11" s="275" t="e">
        <f>IF('公開用 試算書'!#REF!="",0,'公開用 試算書'!#REF!)</f>
        <v>#REF!</v>
      </c>
      <c r="K11" s="275"/>
      <c r="L11" s="275"/>
      <c r="M11" s="277" t="e">
        <f t="shared" si="3"/>
        <v>#REF!</v>
      </c>
      <c r="N11" s="278"/>
      <c r="O11" s="279"/>
      <c r="P11" s="275"/>
      <c r="Q11" s="275"/>
      <c r="R11" s="275"/>
      <c r="S11" s="277" t="e">
        <f>IF('公開用 試算書'!#REF!="",0,'公開用 試算書'!#REF!)</f>
        <v>#REF!</v>
      </c>
      <c r="T11" s="278"/>
      <c r="U11" s="279"/>
      <c r="V11" s="275"/>
      <c r="W11" s="275"/>
      <c r="X11" s="275"/>
      <c r="Y11" s="280"/>
      <c r="Z11" s="281"/>
      <c r="AA11" s="282"/>
      <c r="AC11" s="122" t="e">
        <f t="shared" si="4"/>
        <v>#REF!</v>
      </c>
      <c r="AD11" s="122" t="e">
        <f t="shared" si="1"/>
        <v>#REF!</v>
      </c>
      <c r="AE11" s="122"/>
      <c r="AF11" s="122"/>
      <c r="AG11" s="122"/>
      <c r="AH11" s="122"/>
      <c r="AI11" s="122" t="e">
        <f t="shared" si="2"/>
        <v>#REF!</v>
      </c>
      <c r="AJ11" s="10"/>
      <c r="AK11" s="10" t="e">
        <f t="shared" si="5"/>
        <v>#REF!</v>
      </c>
      <c r="AL11" s="10" t="e">
        <f t="shared" si="6"/>
        <v>#REF!</v>
      </c>
      <c r="AM11" s="10" t="e">
        <f t="shared" si="7"/>
        <v>#REF!</v>
      </c>
      <c r="AO11" s="2" t="e">
        <f t="shared" si="8"/>
        <v>#REF!</v>
      </c>
    </row>
    <row r="12" spans="1:41">
      <c r="A12" s="5" t="s">
        <v>67</v>
      </c>
      <c r="B12" s="272" t="str">
        <f>IF('公開用 試算書'!B17="","",'公開用 試算書'!B17)</f>
        <v/>
      </c>
      <c r="C12" s="272"/>
      <c r="D12" s="272"/>
      <c r="E12" s="273" t="str">
        <f>IF('公開用 試算書'!G17="","",'公開用 試算書'!G17)</f>
        <v/>
      </c>
      <c r="F12" s="273"/>
      <c r="G12" s="273"/>
      <c r="H12" s="274" t="str">
        <f t="shared" si="0"/>
        <v/>
      </c>
      <c r="I12" s="274"/>
      <c r="J12" s="275">
        <f>IF('公開用 試算書'!L17="",0,'公開用 試算書'!L17)</f>
        <v>0</v>
      </c>
      <c r="K12" s="275"/>
      <c r="L12" s="275"/>
      <c r="M12" s="277">
        <f t="shared" si="3"/>
        <v>0</v>
      </c>
      <c r="N12" s="278"/>
      <c r="O12" s="279"/>
      <c r="P12" s="275"/>
      <c r="Q12" s="275"/>
      <c r="R12" s="275"/>
      <c r="S12" s="277">
        <f>IF('公開用 試算書'!U17="",0,'公開用 試算書'!U17)</f>
        <v>0</v>
      </c>
      <c r="T12" s="278"/>
      <c r="U12" s="279"/>
      <c r="V12" s="275"/>
      <c r="W12" s="275"/>
      <c r="X12" s="275"/>
      <c r="Y12" s="280"/>
      <c r="Z12" s="281"/>
      <c r="AA12" s="282"/>
      <c r="AC12" s="122">
        <f t="shared" si="4"/>
        <v>0</v>
      </c>
      <c r="AD12" s="122">
        <f t="shared" si="1"/>
        <v>0</v>
      </c>
      <c r="AE12" s="122"/>
      <c r="AF12" s="122"/>
      <c r="AG12" s="122"/>
      <c r="AH12" s="122"/>
      <c r="AI12" s="122">
        <f t="shared" si="2"/>
        <v>0</v>
      </c>
      <c r="AJ12" s="10"/>
      <c r="AK12" s="10">
        <f t="shared" si="5"/>
        <v>0</v>
      </c>
      <c r="AL12" s="10">
        <f t="shared" si="6"/>
        <v>0</v>
      </c>
      <c r="AM12" s="10">
        <f t="shared" si="7"/>
        <v>0</v>
      </c>
      <c r="AO12" s="2">
        <f t="shared" si="8"/>
        <v>0</v>
      </c>
    </row>
    <row r="13" spans="1:41">
      <c r="A13" s="5" t="s">
        <v>68</v>
      </c>
      <c r="B13" s="272" t="str">
        <f>IF('公開用 試算書'!B18="","",'公開用 試算書'!B18)</f>
        <v/>
      </c>
      <c r="C13" s="272"/>
      <c r="D13" s="272"/>
      <c r="E13" s="273" t="str">
        <f>IF('公開用 試算書'!G18="","",'公開用 試算書'!G18)</f>
        <v/>
      </c>
      <c r="F13" s="273"/>
      <c r="G13" s="273"/>
      <c r="H13" s="274" t="str">
        <f t="shared" si="0"/>
        <v/>
      </c>
      <c r="I13" s="274"/>
      <c r="J13" s="275">
        <f>IF('公開用 試算書'!L18="",0,'公開用 試算書'!L18)</f>
        <v>0</v>
      </c>
      <c r="K13" s="275"/>
      <c r="L13" s="275"/>
      <c r="M13" s="277">
        <f t="shared" si="3"/>
        <v>0</v>
      </c>
      <c r="N13" s="278"/>
      <c r="O13" s="279"/>
      <c r="P13" s="275"/>
      <c r="Q13" s="275"/>
      <c r="R13" s="275"/>
      <c r="S13" s="277">
        <f>IF('公開用 試算書'!U18="",0,'公開用 試算書'!U18)</f>
        <v>0</v>
      </c>
      <c r="T13" s="278"/>
      <c r="U13" s="279"/>
      <c r="V13" s="275"/>
      <c r="W13" s="275"/>
      <c r="X13" s="275"/>
      <c r="Y13" s="280"/>
      <c r="Z13" s="281"/>
      <c r="AA13" s="282"/>
      <c r="AC13" s="122">
        <f t="shared" si="4"/>
        <v>0</v>
      </c>
      <c r="AD13" s="122">
        <f t="shared" si="1"/>
        <v>0</v>
      </c>
      <c r="AE13" s="122"/>
      <c r="AF13" s="122"/>
      <c r="AG13" s="122"/>
      <c r="AH13" s="122"/>
      <c r="AI13" s="122">
        <f t="shared" si="2"/>
        <v>0</v>
      </c>
      <c r="AJ13" s="10"/>
      <c r="AK13" s="10">
        <f t="shared" si="5"/>
        <v>0</v>
      </c>
      <c r="AL13" s="10">
        <f t="shared" si="6"/>
        <v>0</v>
      </c>
      <c r="AM13" s="10">
        <f t="shared" si="7"/>
        <v>0</v>
      </c>
      <c r="AO13" s="2">
        <f t="shared" si="8"/>
        <v>0</v>
      </c>
    </row>
    <row r="14" spans="1:41">
      <c r="A14" s="4"/>
      <c r="J14" s="283"/>
      <c r="K14" s="283"/>
      <c r="L14" s="283"/>
      <c r="M14" s="12"/>
      <c r="N14" s="12"/>
      <c r="O14" s="12"/>
      <c r="P14" s="12"/>
      <c r="Q14" s="12"/>
      <c r="R14" s="12"/>
      <c r="S14" s="12"/>
      <c r="T14" s="12"/>
      <c r="U14" s="12"/>
      <c r="V14" s="12"/>
      <c r="W14" s="12"/>
      <c r="X14" s="12"/>
      <c r="Y14" s="12"/>
      <c r="Z14" s="12"/>
      <c r="AA14" s="12"/>
      <c r="AC14" s="1"/>
      <c r="AD14" s="1"/>
      <c r="AE14" s="1"/>
      <c r="AF14" s="1"/>
      <c r="AG14" s="1"/>
      <c r="AH14" s="1"/>
      <c r="AI14" s="1"/>
      <c r="AJ14" s="1"/>
      <c r="AK14" s="1"/>
      <c r="AL14" s="1"/>
      <c r="AM14" s="1"/>
      <c r="AO14" s="2">
        <f t="shared" si="8"/>
        <v>0</v>
      </c>
    </row>
  </sheetData>
  <mergeCells count="83">
    <mergeCell ref="S5:U5"/>
    <mergeCell ref="V5:X5"/>
    <mergeCell ref="Y5:AA5"/>
    <mergeCell ref="B6:D6"/>
    <mergeCell ref="E6:G6"/>
    <mergeCell ref="H6:I6"/>
    <mergeCell ref="J6:L6"/>
    <mergeCell ref="M6:O6"/>
    <mergeCell ref="P6:R6"/>
    <mergeCell ref="B5:D5"/>
    <mergeCell ref="E5:G5"/>
    <mergeCell ref="H5:I5"/>
    <mergeCell ref="J5:L5"/>
    <mergeCell ref="M5:O5"/>
    <mergeCell ref="P5:R5"/>
    <mergeCell ref="S6:U6"/>
    <mergeCell ref="V6:X6"/>
    <mergeCell ref="Y6:AA6"/>
    <mergeCell ref="B7:D7"/>
    <mergeCell ref="E7:G7"/>
    <mergeCell ref="H7:I7"/>
    <mergeCell ref="J7:L7"/>
    <mergeCell ref="M7:O7"/>
    <mergeCell ref="P7:R7"/>
    <mergeCell ref="S7:U7"/>
    <mergeCell ref="V7:X7"/>
    <mergeCell ref="Y7:AA7"/>
    <mergeCell ref="V8:X8"/>
    <mergeCell ref="Y8:AA8"/>
    <mergeCell ref="B9:D9"/>
    <mergeCell ref="E9:G9"/>
    <mergeCell ref="H9:I9"/>
    <mergeCell ref="J9:L9"/>
    <mergeCell ref="M9:O9"/>
    <mergeCell ref="P9:R9"/>
    <mergeCell ref="B8:D8"/>
    <mergeCell ref="E8:G8"/>
    <mergeCell ref="H8:I8"/>
    <mergeCell ref="J8:L8"/>
    <mergeCell ref="M8:O8"/>
    <mergeCell ref="H10:I10"/>
    <mergeCell ref="J10:L10"/>
    <mergeCell ref="M10:O10"/>
    <mergeCell ref="P8:R8"/>
    <mergeCell ref="S8:U8"/>
    <mergeCell ref="J14:L14"/>
    <mergeCell ref="S12:U12"/>
    <mergeCell ref="V12:X12"/>
    <mergeCell ref="Y12:AA12"/>
    <mergeCell ref="B13:D13"/>
    <mergeCell ref="E13:G13"/>
    <mergeCell ref="H13:I13"/>
    <mergeCell ref="J13:L13"/>
    <mergeCell ref="M13:O13"/>
    <mergeCell ref="P13:R13"/>
    <mergeCell ref="B12:D12"/>
    <mergeCell ref="E12:G12"/>
    <mergeCell ref="H12:I12"/>
    <mergeCell ref="J12:L12"/>
    <mergeCell ref="M12:O12"/>
    <mergeCell ref="P12:R12"/>
    <mergeCell ref="S13:U13"/>
    <mergeCell ref="V13:X13"/>
    <mergeCell ref="Y13:AA13"/>
    <mergeCell ref="S11:U11"/>
    <mergeCell ref="V11:X11"/>
    <mergeCell ref="Y11:AA11"/>
    <mergeCell ref="B11:D11"/>
    <mergeCell ref="E11:G11"/>
    <mergeCell ref="H11:I11"/>
    <mergeCell ref="J11:L11"/>
    <mergeCell ref="AC3:AM3"/>
    <mergeCell ref="S10:U10"/>
    <mergeCell ref="V10:X10"/>
    <mergeCell ref="Y10:AA10"/>
    <mergeCell ref="M11:O11"/>
    <mergeCell ref="P11:R11"/>
    <mergeCell ref="S9:U9"/>
    <mergeCell ref="V9:X9"/>
    <mergeCell ref="Y9:AA9"/>
    <mergeCell ref="P10:R10"/>
    <mergeCell ref="B10:D10"/>
    <mergeCell ref="E10:G10"/>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19"/>
  <sheetViews>
    <sheetView workbookViewId="0">
      <selection activeCell="AB5" sqref="AB5"/>
    </sheetView>
  </sheetViews>
  <sheetFormatPr defaultRowHeight="13.2"/>
  <cols>
    <col min="1" max="28" width="4.6640625" customWidth="1"/>
    <col min="29" max="29" width="9.44140625" bestFit="1" customWidth="1"/>
    <col min="31" max="33" width="9.21875" bestFit="1" customWidth="1"/>
    <col min="34" max="35" width="10.21875" bestFit="1" customWidth="1"/>
    <col min="36" max="36" width="9.44140625" bestFit="1" customWidth="1"/>
    <col min="37" max="37" width="10.21875" bestFit="1" customWidth="1"/>
    <col min="38" max="40" width="9.21875" bestFit="1" customWidth="1"/>
    <col min="41" max="42" width="10.21875" bestFit="1" customWidth="1"/>
    <col min="43" max="43" width="9.44140625" bestFit="1" customWidth="1"/>
    <col min="45" max="47" width="9.21875" bestFit="1" customWidth="1"/>
    <col min="48" max="49" width="10.21875" bestFit="1" customWidth="1"/>
    <col min="50" max="50" width="9.44140625" bestFit="1" customWidth="1"/>
    <col min="51" max="51" width="10.21875" bestFit="1" customWidth="1"/>
    <col min="52" max="54" width="9.21875" bestFit="1" customWidth="1"/>
    <col min="55" max="56" width="10.21875" bestFit="1" customWidth="1"/>
    <col min="57" max="57" width="9.44140625" bestFit="1" customWidth="1"/>
    <col min="59" max="61" width="9.21875" bestFit="1" customWidth="1"/>
    <col min="62" max="63" width="10.21875" bestFit="1" customWidth="1"/>
    <col min="64" max="64" width="9.44140625" bestFit="1" customWidth="1"/>
    <col min="65" max="65" width="10.21875" bestFit="1" customWidth="1"/>
    <col min="66" max="68" width="9.21875" bestFit="1" customWidth="1"/>
    <col min="69" max="70" width="10.21875" bestFit="1" customWidth="1"/>
  </cols>
  <sheetData>
    <row r="1" spans="1:70">
      <c r="B1" t="s">
        <v>121</v>
      </c>
      <c r="AE1" s="11">
        <v>1</v>
      </c>
      <c r="AF1" s="11">
        <v>0.75</v>
      </c>
      <c r="AG1" s="11">
        <v>0.85</v>
      </c>
      <c r="AH1" s="11">
        <v>0.95</v>
      </c>
      <c r="AI1" s="11">
        <v>1</v>
      </c>
      <c r="AL1" s="11">
        <v>1</v>
      </c>
      <c r="AM1" s="11">
        <v>0.75</v>
      </c>
      <c r="AN1" s="11">
        <v>0.85</v>
      </c>
      <c r="AO1" s="11">
        <v>0.95</v>
      </c>
      <c r="AP1" s="11">
        <v>1</v>
      </c>
      <c r="AS1" s="11">
        <v>1</v>
      </c>
      <c r="AT1" s="11">
        <v>0.75</v>
      </c>
      <c r="AU1" s="11">
        <v>0.85</v>
      </c>
      <c r="AV1" s="11">
        <v>0.95</v>
      </c>
      <c r="AW1" s="11">
        <v>1</v>
      </c>
      <c r="AZ1" s="11">
        <v>1</v>
      </c>
      <c r="BA1" s="11">
        <v>0.75</v>
      </c>
      <c r="BB1" s="11">
        <v>0.85</v>
      </c>
      <c r="BC1" s="11">
        <v>0.95</v>
      </c>
      <c r="BD1" s="11">
        <v>1</v>
      </c>
      <c r="BG1" s="11">
        <v>1</v>
      </c>
      <c r="BH1" s="11">
        <v>0.75</v>
      </c>
      <c r="BI1" s="11">
        <v>0.85</v>
      </c>
      <c r="BJ1" s="11">
        <v>0.95</v>
      </c>
      <c r="BK1" s="11">
        <v>1</v>
      </c>
      <c r="BL1" s="1"/>
      <c r="BM1" s="1"/>
      <c r="BN1" s="18">
        <v>1</v>
      </c>
      <c r="BO1" s="18">
        <v>0.75</v>
      </c>
      <c r="BP1" s="18">
        <v>0.85</v>
      </c>
      <c r="BQ1" s="18">
        <v>0.95</v>
      </c>
      <c r="BR1" s="18">
        <v>1</v>
      </c>
    </row>
    <row r="2" spans="1:70">
      <c r="B2" t="s">
        <v>130</v>
      </c>
      <c r="AE2" s="2">
        <v>600000</v>
      </c>
      <c r="AF2" s="2">
        <v>275000</v>
      </c>
      <c r="AG2" s="2">
        <v>685000</v>
      </c>
      <c r="AH2" s="2">
        <v>1455000</v>
      </c>
      <c r="AI2" s="2">
        <v>1955000</v>
      </c>
      <c r="AL2" s="2">
        <v>1100000</v>
      </c>
      <c r="AM2" s="2">
        <v>275000</v>
      </c>
      <c r="AN2" s="2">
        <v>685000</v>
      </c>
      <c r="AO2" s="2">
        <v>1455000</v>
      </c>
      <c r="AP2" s="2">
        <v>1955000</v>
      </c>
      <c r="AS2" s="2">
        <v>500000</v>
      </c>
      <c r="AT2" s="2">
        <v>175000</v>
      </c>
      <c r="AU2" s="2">
        <v>585000</v>
      </c>
      <c r="AV2" s="2">
        <v>1355000</v>
      </c>
      <c r="AW2" s="2">
        <v>1855000</v>
      </c>
      <c r="AZ2" s="2">
        <v>1000000</v>
      </c>
      <c r="BA2" s="2">
        <v>175000</v>
      </c>
      <c r="BB2" s="2">
        <v>585000</v>
      </c>
      <c r="BC2" s="2">
        <v>1355000</v>
      </c>
      <c r="BD2" s="2">
        <v>1855000</v>
      </c>
      <c r="BG2" s="2">
        <v>400000</v>
      </c>
      <c r="BH2" s="2">
        <v>75000</v>
      </c>
      <c r="BI2" s="2">
        <v>485000</v>
      </c>
      <c r="BJ2" s="2">
        <v>1255000</v>
      </c>
      <c r="BK2" s="2">
        <v>1755000</v>
      </c>
      <c r="BL2" s="1"/>
      <c r="BM2" s="1"/>
      <c r="BN2" s="10">
        <v>900000</v>
      </c>
      <c r="BO2" s="10">
        <v>75000</v>
      </c>
      <c r="BP2" s="10">
        <v>485000</v>
      </c>
      <c r="BQ2" s="10">
        <v>1255000</v>
      </c>
      <c r="BR2" s="10">
        <v>1755000</v>
      </c>
    </row>
    <row r="3" spans="1:70" ht="27" customHeight="1">
      <c r="B3" s="97"/>
      <c r="C3" s="97"/>
      <c r="D3" s="97"/>
      <c r="E3" s="98"/>
      <c r="F3" s="97"/>
      <c r="G3" s="97"/>
      <c r="AC3" s="290" t="s">
        <v>59</v>
      </c>
      <c r="AD3" s="290"/>
      <c r="AE3" s="290"/>
      <c r="AF3" s="290"/>
      <c r="AG3" s="290"/>
      <c r="AH3" s="8">
        <v>10000000</v>
      </c>
      <c r="AI3" s="6" t="s">
        <v>60</v>
      </c>
      <c r="AJ3" s="290" t="s">
        <v>59</v>
      </c>
      <c r="AK3" s="290"/>
      <c r="AL3" s="290"/>
      <c r="AM3" s="290"/>
      <c r="AN3" s="290"/>
      <c r="AO3" s="8">
        <v>10000000</v>
      </c>
      <c r="AP3" s="6" t="s">
        <v>60</v>
      </c>
      <c r="AQ3" s="289" t="str">
        <f>"公的年金等にかかる雑所得以外の所得に係る合計所得金額が"&amp;TEXT(AH3,"#,##0")&amp;"円以上"</f>
        <v>公的年金等にかかる雑所得以外の所得に係る合計所得金額が10,000,000円以上</v>
      </c>
      <c r="AR3" s="289"/>
      <c r="AS3" s="289"/>
      <c r="AT3" s="289"/>
      <c r="AU3" s="289"/>
      <c r="AV3" s="8">
        <v>20000000</v>
      </c>
      <c r="AW3" s="6" t="s">
        <v>60</v>
      </c>
      <c r="AX3" s="289" t="str">
        <f>"公的年金等にかかる雑所得以外の所得に係る合計所得金額が"&amp;TEXT(AO3,"#,##0")&amp;"円以上"</f>
        <v>公的年金等にかかる雑所得以外の所得に係る合計所得金額が10,000,000円以上</v>
      </c>
      <c r="AY3" s="289"/>
      <c r="AZ3" s="289"/>
      <c r="BA3" s="289"/>
      <c r="BB3" s="289"/>
      <c r="BC3" s="8">
        <v>20000000</v>
      </c>
      <c r="BD3" s="6" t="s">
        <v>60</v>
      </c>
      <c r="BE3" s="290" t="s">
        <v>69</v>
      </c>
      <c r="BF3" s="290"/>
      <c r="BG3" s="290"/>
      <c r="BH3" s="290"/>
      <c r="BI3" s="290"/>
      <c r="BJ3" s="8">
        <v>20000000</v>
      </c>
      <c r="BK3" s="6" t="s">
        <v>70</v>
      </c>
      <c r="BL3" s="291" t="s">
        <v>69</v>
      </c>
      <c r="BM3" s="292"/>
      <c r="BN3" s="292"/>
      <c r="BO3" s="292"/>
      <c r="BP3" s="292"/>
      <c r="BQ3" s="16">
        <v>20000000</v>
      </c>
      <c r="BR3" s="17" t="s">
        <v>70</v>
      </c>
    </row>
    <row r="4" spans="1:70">
      <c r="AC4" s="13">
        <v>64</v>
      </c>
      <c r="AD4" s="10">
        <v>0</v>
      </c>
      <c r="AE4" s="10">
        <f>AD5+1</f>
        <v>600001</v>
      </c>
      <c r="AF4" s="10">
        <f>AE5+1</f>
        <v>1300000</v>
      </c>
      <c r="AG4" s="10">
        <f>AF5+1</f>
        <v>4100000</v>
      </c>
      <c r="AH4" s="10">
        <f>AG5+1</f>
        <v>7700000</v>
      </c>
      <c r="AI4" s="10">
        <f>AH5+1</f>
        <v>10000000</v>
      </c>
      <c r="AJ4" s="14">
        <v>65</v>
      </c>
      <c r="AK4" s="10">
        <v>0</v>
      </c>
      <c r="AL4" s="10">
        <f>AK5+1</f>
        <v>1100001</v>
      </c>
      <c r="AM4" s="10">
        <f>AL5+1</f>
        <v>3300000</v>
      </c>
      <c r="AN4" s="10">
        <f>AM5+1</f>
        <v>4100000</v>
      </c>
      <c r="AO4" s="10">
        <f>AN5+1</f>
        <v>7700000</v>
      </c>
      <c r="AP4" s="10">
        <f>AO5+1</f>
        <v>10000000</v>
      </c>
      <c r="AQ4" s="13">
        <v>64</v>
      </c>
      <c r="AR4" s="10">
        <v>0</v>
      </c>
      <c r="AS4" s="10">
        <f>AR5+1</f>
        <v>600001</v>
      </c>
      <c r="AT4" s="10">
        <f>AS5+1</f>
        <v>1300000</v>
      </c>
      <c r="AU4" s="10">
        <f>AT5+1</f>
        <v>4100000</v>
      </c>
      <c r="AV4" s="10">
        <f>AU5+1</f>
        <v>7700000</v>
      </c>
      <c r="AW4" s="10">
        <f>AV5+1</f>
        <v>10000000</v>
      </c>
      <c r="AX4" s="14">
        <v>65</v>
      </c>
      <c r="AY4" s="10">
        <v>0</v>
      </c>
      <c r="AZ4" s="10">
        <f>AY5+1</f>
        <v>1100001</v>
      </c>
      <c r="BA4" s="10">
        <f>AZ5+1</f>
        <v>3300000</v>
      </c>
      <c r="BB4" s="10">
        <f>BA5+1</f>
        <v>4100000</v>
      </c>
      <c r="BC4" s="10">
        <f>BB5+1</f>
        <v>7700000</v>
      </c>
      <c r="BD4" s="10">
        <f>BC5+1</f>
        <v>10000000</v>
      </c>
      <c r="BE4" s="13">
        <v>64</v>
      </c>
      <c r="BF4" s="10">
        <v>0</v>
      </c>
      <c r="BG4" s="10">
        <f>BF5+1</f>
        <v>600001</v>
      </c>
      <c r="BH4" s="10">
        <f>BG5+1</f>
        <v>1300000</v>
      </c>
      <c r="BI4" s="10">
        <f>BH5+1</f>
        <v>4100000</v>
      </c>
      <c r="BJ4" s="10">
        <f>BI5+1</f>
        <v>7700000</v>
      </c>
      <c r="BK4" s="10">
        <f>BJ5+1</f>
        <v>10000000</v>
      </c>
      <c r="BL4" s="14">
        <v>65</v>
      </c>
      <c r="BM4" s="10">
        <v>0</v>
      </c>
      <c r="BN4" s="10">
        <f>BM5+1</f>
        <v>1100001</v>
      </c>
      <c r="BO4" s="10">
        <f>BN5+1</f>
        <v>3300000</v>
      </c>
      <c r="BP4" s="10">
        <f>BO5+1</f>
        <v>4100000</v>
      </c>
      <c r="BQ4" s="10">
        <f>BP5+1</f>
        <v>7700000</v>
      </c>
      <c r="BR4" s="10">
        <f>BQ5+1</f>
        <v>10000000</v>
      </c>
    </row>
    <row r="5" spans="1:70">
      <c r="A5" s="5"/>
      <c r="B5" s="272" t="s">
        <v>8</v>
      </c>
      <c r="C5" s="272"/>
      <c r="D5" s="272"/>
      <c r="E5" s="272" t="s">
        <v>9</v>
      </c>
      <c r="F5" s="272"/>
      <c r="G5" s="272"/>
      <c r="H5" s="272" t="s">
        <v>10</v>
      </c>
      <c r="I5" s="272"/>
      <c r="J5" s="293" t="s">
        <v>53</v>
      </c>
      <c r="K5" s="294"/>
      <c r="L5" s="295"/>
      <c r="M5" s="293" t="s">
        <v>54</v>
      </c>
      <c r="N5" s="294"/>
      <c r="O5" s="295"/>
      <c r="P5" s="293" t="s">
        <v>55</v>
      </c>
      <c r="Q5" s="294"/>
      <c r="R5" s="295"/>
      <c r="S5" s="293" t="s">
        <v>56</v>
      </c>
      <c r="T5" s="294"/>
      <c r="U5" s="295"/>
      <c r="V5" s="293" t="s">
        <v>57</v>
      </c>
      <c r="W5" s="294"/>
      <c r="X5" s="295"/>
      <c r="Y5" s="286" t="s">
        <v>6</v>
      </c>
      <c r="Z5" s="287"/>
      <c r="AA5" s="288"/>
      <c r="AC5" s="15">
        <f>DATE(YEAR(試算基準日),1,1)</f>
        <v>46023</v>
      </c>
      <c r="AD5" s="10">
        <v>600000</v>
      </c>
      <c r="AE5" s="10">
        <v>1299999</v>
      </c>
      <c r="AF5" s="10">
        <v>4099999</v>
      </c>
      <c r="AG5" s="10">
        <v>7699999</v>
      </c>
      <c r="AH5" s="10">
        <v>9999999</v>
      </c>
      <c r="AI5" s="10"/>
      <c r="AJ5" s="15">
        <f>DATE(YEAR(試算基準日),1,1)</f>
        <v>46023</v>
      </c>
      <c r="AK5" s="10">
        <v>1100000</v>
      </c>
      <c r="AL5" s="10">
        <v>3299999</v>
      </c>
      <c r="AM5" s="10">
        <v>4099999</v>
      </c>
      <c r="AN5" s="10">
        <v>7699999</v>
      </c>
      <c r="AO5" s="10">
        <v>9999999</v>
      </c>
      <c r="AP5" s="10"/>
      <c r="AQ5" s="15">
        <f>DATE(YEAR(試算基準日),1,1)</f>
        <v>46023</v>
      </c>
      <c r="AR5" s="10">
        <v>600000</v>
      </c>
      <c r="AS5" s="10">
        <v>1299999</v>
      </c>
      <c r="AT5" s="10">
        <v>4099999</v>
      </c>
      <c r="AU5" s="10">
        <v>7699999</v>
      </c>
      <c r="AV5" s="10">
        <v>9999999</v>
      </c>
      <c r="AW5" s="10"/>
      <c r="AX5" s="15">
        <f>DATE(YEAR(試算基準日),1,1)</f>
        <v>46023</v>
      </c>
      <c r="AY5" s="10">
        <v>1100000</v>
      </c>
      <c r="AZ5" s="10">
        <v>3299999</v>
      </c>
      <c r="BA5" s="10">
        <v>4099999</v>
      </c>
      <c r="BB5" s="10">
        <v>7699999</v>
      </c>
      <c r="BC5" s="10">
        <v>9999999</v>
      </c>
      <c r="BD5" s="10"/>
      <c r="BE5" s="15">
        <f>DATE(YEAR(試算基準日),1,1)</f>
        <v>46023</v>
      </c>
      <c r="BF5" s="10">
        <v>600000</v>
      </c>
      <c r="BG5" s="10">
        <v>1299999</v>
      </c>
      <c r="BH5" s="10">
        <v>4099999</v>
      </c>
      <c r="BI5" s="10">
        <v>7699999</v>
      </c>
      <c r="BJ5" s="10">
        <v>9999999</v>
      </c>
      <c r="BK5" s="10"/>
      <c r="BL5" s="15">
        <f>DATE(YEAR(試算基準日),1,1)</f>
        <v>46023</v>
      </c>
      <c r="BM5" s="10">
        <v>1100000</v>
      </c>
      <c r="BN5" s="10">
        <v>3299999</v>
      </c>
      <c r="BO5" s="10">
        <v>4099999</v>
      </c>
      <c r="BP5" s="10">
        <v>7699999</v>
      </c>
      <c r="BQ5" s="10">
        <v>9999999</v>
      </c>
      <c r="BR5" s="10"/>
    </row>
    <row r="6" spans="1:70">
      <c r="A6" s="5" t="s">
        <v>61</v>
      </c>
      <c r="B6" s="272" t="str">
        <f>IF('公開用 試算書'!B12="","",'公開用 試算書'!B12)</f>
        <v/>
      </c>
      <c r="C6" s="272"/>
      <c r="D6" s="272"/>
      <c r="E6" s="273" t="str">
        <f>IF('公開用 試算書'!G12="","",'公開用 試算書'!G12)</f>
        <v/>
      </c>
      <c r="F6" s="273"/>
      <c r="G6" s="273"/>
      <c r="H6" s="274" t="str">
        <f t="shared" ref="H6:H13" si="0">IF(E6="","",YEAR(試算基準日)-YEAR(E6))</f>
        <v/>
      </c>
      <c r="I6" s="274"/>
      <c r="J6" s="275">
        <f>IF('公開用 試算書'!L12="",0,'公開用 試算書'!L12)</f>
        <v>0</v>
      </c>
      <c r="K6" s="275"/>
      <c r="L6" s="275"/>
      <c r="M6" s="277">
        <f>給与所得!M6</f>
        <v>0</v>
      </c>
      <c r="N6" s="278"/>
      <c r="O6" s="279"/>
      <c r="P6" s="277" t="str">
        <f>IF('公開用 試算書'!R12="","",'公開用 試算書'!R12)</f>
        <v/>
      </c>
      <c r="Q6" s="278"/>
      <c r="R6" s="279"/>
      <c r="S6" s="277" t="str">
        <f>IF(P6="","",SUM(AC6:BR6))</f>
        <v/>
      </c>
      <c r="T6" s="278"/>
      <c r="U6" s="279"/>
      <c r="V6" s="275">
        <f>IF('公開用 試算書'!X12="",0,'公開用 試算書'!X12)</f>
        <v>0</v>
      </c>
      <c r="W6" s="275"/>
      <c r="X6" s="275"/>
      <c r="Y6" s="280">
        <f>IF(M6="",0,M6)+IF(S6="",0,S6)+IF(V6="",0,V6)</f>
        <v>0</v>
      </c>
      <c r="Z6" s="281"/>
      <c r="AA6" s="282"/>
      <c r="AC6" s="9" t="str">
        <f>IF($P6="","",IF(AND($M6+$V6&lt;=AH$3,DATEDIF($E6,AC$5,"Y")&lt;=AC$4,$P6&gt;0),"○","×"))</f>
        <v/>
      </c>
      <c r="AD6" s="10" t="str">
        <f>IF($P6="","",IF($AC6="×",0,IF(AND($P6&gt;=AD$4,$P6&lt;=AD$5),0,0)))</f>
        <v/>
      </c>
      <c r="AE6" s="10" t="str">
        <f>IF($P6="","",IF($AC6="×",0,IF(AND($P6&gt;=AE$4,$P6&lt;=AE$5),$P6*AE$1-AE$2,0)))</f>
        <v/>
      </c>
      <c r="AF6" s="10" t="str">
        <f t="shared" ref="AF6:AH6" si="1">IF($P6="","",IF($AC6="×",0,IF(AND($P6&gt;=AF$4,$P6&lt;=AF$5),$P6*AF$1-AF$2,0)))</f>
        <v/>
      </c>
      <c r="AG6" s="10" t="str">
        <f t="shared" si="1"/>
        <v/>
      </c>
      <c r="AH6" s="10" t="str">
        <f t="shared" si="1"/>
        <v/>
      </c>
      <c r="AI6" s="10" t="str">
        <f>IF($P6="","",IF($AC6="×",0,IF($P6&gt;=AI$4,$P6*AI$1-AI$2,0)))</f>
        <v/>
      </c>
      <c r="AJ6" s="9" t="str">
        <f>IF($P6="","",IF(AND($M6+$V6&lt;=AO$3,DATEDIF($E6,AJ$5,"Y")&gt;=AJ$4,$P6&gt;0),"○","×"))</f>
        <v/>
      </c>
      <c r="AK6" s="10" t="str">
        <f>IF($P6="","",IF($AJ6="×",0,IF(AND($P6&gt;=AK$4,$P6&lt;=AK$5),0,0)))</f>
        <v/>
      </c>
      <c r="AL6" s="10" t="str">
        <f>IF($P6="","",IF($AJ6="×",0,IF(AND($P6&gt;=AL$4,$P6&lt;=AL$5),$P6*AL$1-AL$2,0)))</f>
        <v/>
      </c>
      <c r="AM6" s="10" t="str">
        <f>IF($P6="","",IF($AJ6="×",0,IF(AND($P6&gt;=AM$4,$P6&lt;=AM$5),$P6*AM$1-AM$2,0)))</f>
        <v/>
      </c>
      <c r="AN6" s="10" t="str">
        <f>IF($P6="","",IF($AJ6="×",0,IF(AND($P6&gt;=AN$4,$P6&lt;=AN$5),$P6*AN$1-AN$2,0)))</f>
        <v/>
      </c>
      <c r="AO6" s="10" t="str">
        <f>IF($P6="","",IF($AJ6="×",0,IF(AND($P6&gt;=AO$4,$P6&lt;=AO$5),$P6*AO$1-AO$2,0)))</f>
        <v/>
      </c>
      <c r="AP6" s="10" t="str">
        <f>IF($P6="","",IF($AJ6="×",0,IF($P6&gt;=AP$4,$P6*AP$1-AP$2,0)))</f>
        <v/>
      </c>
      <c r="AQ6" s="9" t="str">
        <f>IF($P6="","",IF(AND($M6+$V6&lt;=AV$3,DATEDIF($E6,AQ$5,"Y")&lt;=AQ$4,$P6&gt;0,$M6+$V6&gt;AH$3),"○","×"))</f>
        <v/>
      </c>
      <c r="AR6" s="10" t="str">
        <f>IF($P6="","",IF($AQ6="×",0,IF(AND($P6&gt;=AR$4,$P6&lt;=AR$5),0,0)))</f>
        <v/>
      </c>
      <c r="AS6" s="10" t="str">
        <f>IF($P6="","",IF($AQ6="×",0,IF(AND($P6&gt;=AS$4,$P6&lt;=AS$5),$P6*AS$1-AS$2,0)))</f>
        <v/>
      </c>
      <c r="AT6" s="10" t="str">
        <f>IF($P6="","",IF($AQ6="×",0,IF(AND($P6&gt;=AT$4,$P6&lt;=AT$5),$P6*AT$1-AT$2,0)))</f>
        <v/>
      </c>
      <c r="AU6" s="10" t="str">
        <f>IF($P6="","",IF($AQ6="×",0,IF(AND($P6&gt;=AU$4,$P6&lt;=AU$5),$P6*AU$1-AU$2,0)))</f>
        <v/>
      </c>
      <c r="AV6" s="10" t="str">
        <f>IF($P6="","",IF($AQ6="×",0,IF(AND($P6&gt;=AV$4,$P6&lt;=AV$5),$P6*AV$1-AV$2,0)))</f>
        <v/>
      </c>
      <c r="AW6" s="10" t="str">
        <f>IF($P6="","",IF($AQ6="×",0,IF($P6&gt;=AW$4,$P6*AW$1-AW$2,0)))</f>
        <v/>
      </c>
      <c r="AX6" s="9" t="str">
        <f>IF($P6="","",IF(AND($M6+$V6&lt;=BC$3,DATEDIF($E6,AX$5,"Y")&gt;=AX$4,$P6&gt;0,$M6+$V6&gt;AO3),"○","×"))</f>
        <v/>
      </c>
      <c r="AY6" s="10" t="str">
        <f>IF($P6="","",IF($AX6="×",0,IF(AND($P6&gt;=AY$4,$P6&lt;=AY$5),0,0)))</f>
        <v/>
      </c>
      <c r="AZ6" s="10" t="str">
        <f>IF($P6="","",IF($AX6="×",0,IF(AND($P6&gt;=AZ$4,$P6&lt;=AZ$5),$P6*AZ$1-AZ$2,0)))</f>
        <v/>
      </c>
      <c r="BA6" s="10" t="str">
        <f>IF($P6="","",IF($AX6="×",0,IF(AND($P6&gt;=BA$4,$P6&lt;=BA$5),$P6*BA$1-BA$2,0)))</f>
        <v/>
      </c>
      <c r="BB6" s="10" t="str">
        <f>IF($P6="","",IF($AX6="×",0,IF(AND($P6&gt;=BB$4,$P6&lt;=BB$5),$P6*BB$1-BB$2,0)))</f>
        <v/>
      </c>
      <c r="BC6" s="10" t="str">
        <f>IF($P6="","",IF($AX6="×",0,IF(AND($P6&gt;=BC$4,$P6&lt;=BC$5),$P6*BC$1-BC$2,0)))</f>
        <v/>
      </c>
      <c r="BD6" s="10" t="str">
        <f>IF($P6="","",IF($AX6="×",0,IF($P6&gt;=BD$4,$P6*BD$1-BD$2,0)))</f>
        <v/>
      </c>
      <c r="BE6" s="9" t="str">
        <f>IF($P6="","",IF(AND(DATEDIF($E6,BE$5,"Y")&lt;=BE$4,$P6&gt;0,$M6+$V6&gt;AV$3),"○","×"))</f>
        <v/>
      </c>
      <c r="BF6" s="10" t="str">
        <f>IF($P6="","",IF($BE6="×",0,IF(AND($P6&gt;=BF$4,$P6&lt;=BF$5),0,0)))</f>
        <v/>
      </c>
      <c r="BG6" s="10" t="str">
        <f>IF($P6="","",IF($BE6="×",0,IF(AND($P6&gt;=BG$4,$P6&lt;=BG$5),$P6*BG$1-BG$2,0)))</f>
        <v/>
      </c>
      <c r="BH6" s="10" t="str">
        <f>IF($P6="","",IF($BE6="×",0,IF(AND($P6&gt;=BH$4,$P6&lt;=BH$5),$P6*BH$1-BH$2,0)))</f>
        <v/>
      </c>
      <c r="BI6" s="10" t="str">
        <f>IF($P6="","",IF($BE6="×",0,IF(AND($P6&gt;=BI$4,$P6&lt;=BI$5),$P6*BI$1-BI$2,0)))</f>
        <v/>
      </c>
      <c r="BJ6" s="10" t="str">
        <f>IF($P6="","",IF($BE6="×",0,IF(AND($P6&gt;=BJ$4,$P6&lt;=BJ$5),$P6*BJ$1-BJ$2,0)))</f>
        <v/>
      </c>
      <c r="BK6" s="10" t="str">
        <f>IF($P6="","",IF($BE6="×",0,IF($P6&gt;=BK$4,$P6*BK$1-BK$2,0)))</f>
        <v/>
      </c>
      <c r="BL6" s="9" t="str">
        <f>IF($P6="","",IF(AND(DATEDIF($E6,BL$5,"Y")&gt;=BL$4,$P6&gt;0,$M6+$V6&gt;BC3),"○","×"))</f>
        <v/>
      </c>
      <c r="BM6" s="10" t="str">
        <f>IF($P6="","",IF($BL6="×",0,IF(AND($P6&gt;=BM$4,$P6&lt;=BM$5),0,0)))</f>
        <v/>
      </c>
      <c r="BN6" s="10" t="str">
        <f>IF($P6="","",IF($BL6="×",0,IF(AND($P6&gt;=BN$4,$P6&lt;=BN$5),$P6*BN$1-BN$2,0)))</f>
        <v/>
      </c>
      <c r="BO6" s="10" t="str">
        <f>IF($P6="","",IF($BL6="×",0,IF(AND($P6&gt;=BO$4,$P6&lt;=BO$5),$P6*BO$1-BO$2,0)))</f>
        <v/>
      </c>
      <c r="BP6" s="10" t="str">
        <f>IF($P6="","",IF($BL6="×",0,IF(AND($P6&gt;=BP$4,$P6&lt;=BP$5),$P6*BP$1-BP$2,0)))</f>
        <v/>
      </c>
      <c r="BQ6" s="10" t="str">
        <f>IF($P6="","",IF($BL6="×",0,IF(AND($P6&gt;=BQ$4,$P6&lt;=BQ$5),$P6*BQ$1-BQ$2,0)))</f>
        <v/>
      </c>
      <c r="BR6" s="10" t="str">
        <f>IF($P6="","",IF($BL6="×",0,IF($P6&gt;=BR$4,$P6*BR$1-BR$2,0)))</f>
        <v/>
      </c>
    </row>
    <row r="7" spans="1:70">
      <c r="A7" s="5" t="s">
        <v>62</v>
      </c>
      <c r="B7" s="272" t="str">
        <f>IF('公開用 試算書'!B13="","",'公開用 試算書'!B13)</f>
        <v/>
      </c>
      <c r="C7" s="272"/>
      <c r="D7" s="272"/>
      <c r="E7" s="273" t="str">
        <f>IF('公開用 試算書'!G13="","",'公開用 試算書'!G13)</f>
        <v/>
      </c>
      <c r="F7" s="273"/>
      <c r="G7" s="273"/>
      <c r="H7" s="274" t="str">
        <f t="shared" si="0"/>
        <v/>
      </c>
      <c r="I7" s="274"/>
      <c r="J7" s="275">
        <f>IF('公開用 試算書'!L13="",0,'公開用 試算書'!L13)</f>
        <v>0</v>
      </c>
      <c r="K7" s="275"/>
      <c r="L7" s="275"/>
      <c r="M7" s="277">
        <f>給与所得!M7</f>
        <v>0</v>
      </c>
      <c r="N7" s="278"/>
      <c r="O7" s="279"/>
      <c r="P7" s="277" t="str">
        <f>IF('公開用 試算書'!R13="","",'公開用 試算書'!R13)</f>
        <v/>
      </c>
      <c r="Q7" s="278"/>
      <c r="R7" s="279"/>
      <c r="S7" s="277" t="str">
        <f t="shared" ref="S7:S13" si="2">IF(P7="","",SUM(AC7:BR7))</f>
        <v/>
      </c>
      <c r="T7" s="278"/>
      <c r="U7" s="279"/>
      <c r="V7" s="275">
        <f>IF('公開用 試算書'!X13="",0,'公開用 試算書'!X13)</f>
        <v>0</v>
      </c>
      <c r="W7" s="275"/>
      <c r="X7" s="275"/>
      <c r="Y7" s="280">
        <f t="shared" ref="Y7:Y13" si="3">IF(M7="",0,M7)+IF(S7="",0,S7)+IF(V7="",0,V7)</f>
        <v>0</v>
      </c>
      <c r="Z7" s="281"/>
      <c r="AA7" s="282"/>
      <c r="AC7" s="9" t="str">
        <f>IF($P7="","",IF(AND($M7+$V7&lt;=AH$3,DATEDIF($E7,AC$5,"Y")&lt;=AC$4,$P7&gt;0),"○","×"))</f>
        <v/>
      </c>
      <c r="AD7" s="10" t="str">
        <f t="shared" ref="AD7:AD10" si="4">IF($P7="","",IF($AC7="×",0,IF(AND($P7&gt;=AD$4,$P7&lt;=AD$5),0,0)))</f>
        <v/>
      </c>
      <c r="AE7" s="10" t="str">
        <f t="shared" ref="AE7:AH13" si="5">IF($P7="","",IF($AC7="×",0,IF(AND($P7&gt;=AE$4,$P7&lt;=AE$5),$P7*AE$1-AE$2,0)))</f>
        <v/>
      </c>
      <c r="AF7" s="10" t="str">
        <f t="shared" si="5"/>
        <v/>
      </c>
      <c r="AG7" s="10" t="str">
        <f t="shared" si="5"/>
        <v/>
      </c>
      <c r="AH7" s="10" t="str">
        <f t="shared" si="5"/>
        <v/>
      </c>
      <c r="AI7" s="10" t="str">
        <f t="shared" ref="AI7:AI13" si="6">IF($P7="","",IF($AC7="×",0,IF($P7&gt;=AI$4,$P7*AI$1-AI$2,0)))</f>
        <v/>
      </c>
      <c r="AJ7" s="9" t="str">
        <f t="shared" ref="AJ7:AJ13" si="7">IF($P7="","",IF(AND($M7+$V7&lt;=AO$3,DATEDIF($E7,AJ$5,"Y")&gt;=AJ$4,$P7&gt;0),"○","×"))</f>
        <v/>
      </c>
      <c r="AK7" s="10" t="str">
        <f t="shared" ref="AK7:AK14" si="8">IF($P7="","",IF($AJ7="×",0,IF(AND($P7&gt;=AK$4,$P7&lt;=AK$5),0,0)))</f>
        <v/>
      </c>
      <c r="AL7" s="10" t="str">
        <f t="shared" ref="AL7:AO14" si="9">IF($P7="","",IF($AJ7="×",0,IF(AND($P7&gt;=AL$4,$P7&lt;=AL$5),$P7*AL$1-AL$2,0)))</f>
        <v/>
      </c>
      <c r="AM7" s="10" t="str">
        <f t="shared" si="9"/>
        <v/>
      </c>
      <c r="AN7" s="10" t="str">
        <f t="shared" si="9"/>
        <v/>
      </c>
      <c r="AO7" s="10" t="str">
        <f t="shared" si="9"/>
        <v/>
      </c>
      <c r="AP7" s="10" t="str">
        <f t="shared" ref="AP7:AP14" si="10">IF($P7="","",IF($AJ7="×",0,IF($P7&gt;=AP$4,$P7*AP$1-AP$2,0)))</f>
        <v/>
      </c>
      <c r="AQ7" s="9" t="str">
        <f t="shared" ref="AQ7:AQ13" si="11">IF($P7="","",IF(AND($M7+$V7&lt;=AV$3,DATEDIF($E7,AQ$5,"Y")&lt;=AQ$4,$P7&gt;0,$M7+$V7&gt;AH$3),"○","×"))</f>
        <v/>
      </c>
      <c r="AR7" s="10" t="str">
        <f t="shared" ref="AR7:AR13" si="12">IF($P7="","",IF($AQ7="×",0,IF(AND($P7&gt;=AR$4,$P7&lt;=AR$5),0,0)))</f>
        <v/>
      </c>
      <c r="AS7" s="10" t="str">
        <f t="shared" ref="AS7:AV13" si="13">IF($P7="","",IF($AQ7="×",0,IF(AND($P7&gt;=AS$4,$P7&lt;=AS$5),$P7*AS$1-AS$2,0)))</f>
        <v/>
      </c>
      <c r="AT7" s="10" t="str">
        <f t="shared" si="13"/>
        <v/>
      </c>
      <c r="AU7" s="10" t="str">
        <f t="shared" si="13"/>
        <v/>
      </c>
      <c r="AV7" s="10" t="str">
        <f t="shared" si="13"/>
        <v/>
      </c>
      <c r="AW7" s="10" t="str">
        <f t="shared" ref="AW7:AW13" si="14">IF($P7="","",IF($AQ7="×",0,IF($P7&gt;=AW$4,$P7*AW$1-AW$2,0)))</f>
        <v/>
      </c>
      <c r="AX7" s="9" t="str">
        <f t="shared" ref="AX7:AX13" si="15">IF($P7="","",IF(AND($M7+$V7&lt;=BC$3,DATEDIF($E7,AX$5,"Y")&gt;=AX$4,$P7&gt;0,$M7+$V7&gt;AO4),"○","×"))</f>
        <v/>
      </c>
      <c r="AY7" s="10" t="str">
        <f t="shared" ref="AY7:AY13" si="16">IF($P7="","",IF($AX7="×",0,IF(AND($P7&gt;=AY$4,$P7&lt;=AY$5),0,0)))</f>
        <v/>
      </c>
      <c r="AZ7" s="10" t="str">
        <f t="shared" ref="AZ7:BC13" si="17">IF($P7="","",IF($AX7="×",0,IF(AND($P7&gt;=AZ$4,$P7&lt;=AZ$5),$P7*AZ$1-AZ$2,0)))</f>
        <v/>
      </c>
      <c r="BA7" s="10" t="str">
        <f t="shared" si="17"/>
        <v/>
      </c>
      <c r="BB7" s="10" t="str">
        <f t="shared" si="17"/>
        <v/>
      </c>
      <c r="BC7" s="10" t="str">
        <f t="shared" si="17"/>
        <v/>
      </c>
      <c r="BD7" s="10" t="str">
        <f t="shared" ref="BD7:BD13" si="18">IF($P7="","",IF($AX7="×",0,IF($P7&gt;=BD$4,$P7*BD$1-BD$2,0)))</f>
        <v/>
      </c>
      <c r="BE7" s="9" t="str">
        <f t="shared" ref="BE7:BE13" si="19">IF($P7="","",IF(AND(DATEDIF($E7,BE$5,"Y")&lt;=BE$4,$P7&gt;0,$M7+$V7&gt;AV$3),"○","×"))</f>
        <v/>
      </c>
      <c r="BF7" s="10" t="str">
        <f t="shared" ref="BF7:BF13" si="20">IF($P7="","",IF($BE7="×",0,IF(AND($P7&gt;=BF$4,$P7&lt;=BF$5),0,0)))</f>
        <v/>
      </c>
      <c r="BG7" s="10" t="str">
        <f t="shared" ref="BG7:BJ13" si="21">IF($P7="","",IF($BE7="×",0,IF(AND($P7&gt;=BG$4,$P7&lt;=BG$5),$P7*BG$1-BG$2,0)))</f>
        <v/>
      </c>
      <c r="BH7" s="10" t="str">
        <f t="shared" si="21"/>
        <v/>
      </c>
      <c r="BI7" s="10" t="str">
        <f t="shared" si="21"/>
        <v/>
      </c>
      <c r="BJ7" s="10" t="str">
        <f t="shared" si="21"/>
        <v/>
      </c>
      <c r="BK7" s="10" t="str">
        <f t="shared" ref="BK7:BK13" si="22">IF($P7="","",IF($BE7="×",0,IF($P7&gt;=BK$4,$P7*BK$1-BK$2,0)))</f>
        <v/>
      </c>
      <c r="BL7" s="9" t="str">
        <f t="shared" ref="BL7:BL13" si="23">IF($P7="","",IF(AND(DATEDIF($E7,BL$5,"Y")&gt;=BL$4,$P7&gt;0,$M7+$V7&gt;BC4),"○","×"))</f>
        <v/>
      </c>
      <c r="BM7" s="10" t="str">
        <f t="shared" ref="BM7:BM13" si="24">IF($P7="","",IF($BL7="×",0,IF(AND($P7&gt;=BM$4,$P7&lt;=BM$5),0,0)))</f>
        <v/>
      </c>
      <c r="BN7" s="10" t="str">
        <f t="shared" ref="BN7:BQ13" si="25">IF($P7="","",IF($BL7="×",0,IF(AND($P7&gt;=BN$4,$P7&lt;=BN$5),$P7*BN$1-BN$2,0)))</f>
        <v/>
      </c>
      <c r="BO7" s="10" t="str">
        <f t="shared" si="25"/>
        <v/>
      </c>
      <c r="BP7" s="10" t="str">
        <f t="shared" si="25"/>
        <v/>
      </c>
      <c r="BQ7" s="10" t="str">
        <f t="shared" si="25"/>
        <v/>
      </c>
      <c r="BR7" s="10" t="str">
        <f t="shared" ref="BR7:BR13" si="26">IF($P7="","",IF($BL7="×",0,IF($P7&gt;=BR$4,$P7*BR$1-BR$2,0)))</f>
        <v/>
      </c>
    </row>
    <row r="8" spans="1:70">
      <c r="A8" s="5" t="s">
        <v>63</v>
      </c>
      <c r="B8" s="272" t="str">
        <f>IF('公開用 試算書'!B14="","",'公開用 試算書'!B14)</f>
        <v/>
      </c>
      <c r="C8" s="272"/>
      <c r="D8" s="272"/>
      <c r="E8" s="273" t="str">
        <f>IF('公開用 試算書'!G14="","",'公開用 試算書'!G14)</f>
        <v/>
      </c>
      <c r="F8" s="273"/>
      <c r="G8" s="273"/>
      <c r="H8" s="284" t="str">
        <f t="shared" ref="H8" si="27">IF(E8="","",YEAR(試算基準日)-YEAR(E8))</f>
        <v/>
      </c>
      <c r="I8" s="285"/>
      <c r="J8" s="275">
        <f>IF('公開用 試算書'!L14="",0,'公開用 試算書'!L14)</f>
        <v>0</v>
      </c>
      <c r="K8" s="275"/>
      <c r="L8" s="275"/>
      <c r="M8" s="277">
        <f>給与所得!M8</f>
        <v>0</v>
      </c>
      <c r="N8" s="278"/>
      <c r="O8" s="279"/>
      <c r="P8" s="277" t="str">
        <f>IF('公開用 試算書'!R14="","",'公開用 試算書'!R14)</f>
        <v/>
      </c>
      <c r="Q8" s="278"/>
      <c r="R8" s="279"/>
      <c r="S8" s="277" t="str">
        <f t="shared" si="2"/>
        <v/>
      </c>
      <c r="T8" s="278"/>
      <c r="U8" s="279"/>
      <c r="V8" s="275">
        <f>IF('公開用 試算書'!X14="",0,'公開用 試算書'!X14)</f>
        <v>0</v>
      </c>
      <c r="W8" s="275"/>
      <c r="X8" s="275"/>
      <c r="Y8" s="280">
        <f t="shared" si="3"/>
        <v>0</v>
      </c>
      <c r="Z8" s="281"/>
      <c r="AA8" s="282"/>
      <c r="AC8" s="23" t="str">
        <f t="shared" ref="AC8:AC13" si="28">IF($P8="","",IF(AND($M8+$V8&lt;=AH$3,DATEDIF($E8,AC$5,"Y")&lt;=AC$4,$P8&gt;0),"○","×"))</f>
        <v/>
      </c>
      <c r="AD8" s="10" t="str">
        <f t="shared" si="4"/>
        <v/>
      </c>
      <c r="AE8" s="10" t="str">
        <f t="shared" si="5"/>
        <v/>
      </c>
      <c r="AF8" s="10" t="str">
        <f t="shared" si="5"/>
        <v/>
      </c>
      <c r="AG8" s="10" t="str">
        <f>IF($P8="","",IF($AC8="×",0,IF(AND($P8&gt;=AG$4,$P8&lt;=AG$5),$P8*AG$1-AG$2,0)))</f>
        <v/>
      </c>
      <c r="AH8" s="10" t="str">
        <f>IF($P8="","",IF($AC8="×",0,IF(AND($P8&gt;=AH$4,$P8&lt;=AH$5),$P8*AH$1-AH$2,0)))</f>
        <v/>
      </c>
      <c r="AI8" s="10" t="str">
        <f t="shared" si="6"/>
        <v/>
      </c>
      <c r="AJ8" s="9" t="str">
        <f t="shared" si="7"/>
        <v/>
      </c>
      <c r="AK8" s="10" t="str">
        <f t="shared" si="8"/>
        <v/>
      </c>
      <c r="AL8" s="10" t="str">
        <f t="shared" si="9"/>
        <v/>
      </c>
      <c r="AM8" s="10" t="str">
        <f t="shared" si="9"/>
        <v/>
      </c>
      <c r="AN8" s="10" t="str">
        <f t="shared" si="9"/>
        <v/>
      </c>
      <c r="AO8" s="10" t="str">
        <f t="shared" si="9"/>
        <v/>
      </c>
      <c r="AP8" s="10" t="str">
        <f t="shared" si="10"/>
        <v/>
      </c>
      <c r="AQ8" s="9" t="str">
        <f t="shared" si="11"/>
        <v/>
      </c>
      <c r="AR8" s="10" t="str">
        <f t="shared" si="12"/>
        <v/>
      </c>
      <c r="AS8" s="10" t="str">
        <f t="shared" si="13"/>
        <v/>
      </c>
      <c r="AT8" s="10" t="str">
        <f t="shared" si="13"/>
        <v/>
      </c>
      <c r="AU8" s="10" t="str">
        <f t="shared" si="13"/>
        <v/>
      </c>
      <c r="AV8" s="10" t="str">
        <f t="shared" si="13"/>
        <v/>
      </c>
      <c r="AW8" s="10" t="str">
        <f t="shared" si="14"/>
        <v/>
      </c>
      <c r="AX8" s="9" t="str">
        <f t="shared" si="15"/>
        <v/>
      </c>
      <c r="AY8" s="10" t="str">
        <f t="shared" si="16"/>
        <v/>
      </c>
      <c r="AZ8" s="10" t="str">
        <f t="shared" si="17"/>
        <v/>
      </c>
      <c r="BA8" s="10" t="str">
        <f t="shared" si="17"/>
        <v/>
      </c>
      <c r="BB8" s="10" t="str">
        <f t="shared" si="17"/>
        <v/>
      </c>
      <c r="BC8" s="10" t="str">
        <f t="shared" si="17"/>
        <v/>
      </c>
      <c r="BD8" s="10" t="str">
        <f t="shared" si="18"/>
        <v/>
      </c>
      <c r="BE8" s="9" t="str">
        <f t="shared" si="19"/>
        <v/>
      </c>
      <c r="BF8" s="10" t="str">
        <f t="shared" si="20"/>
        <v/>
      </c>
      <c r="BG8" s="10" t="str">
        <f t="shared" si="21"/>
        <v/>
      </c>
      <c r="BH8" s="10" t="str">
        <f t="shared" si="21"/>
        <v/>
      </c>
      <c r="BI8" s="10" t="str">
        <f t="shared" si="21"/>
        <v/>
      </c>
      <c r="BJ8" s="10" t="str">
        <f t="shared" si="21"/>
        <v/>
      </c>
      <c r="BK8" s="10" t="str">
        <f t="shared" si="22"/>
        <v/>
      </c>
      <c r="BL8" s="9" t="str">
        <f t="shared" si="23"/>
        <v/>
      </c>
      <c r="BM8" s="10" t="str">
        <f t="shared" si="24"/>
        <v/>
      </c>
      <c r="BN8" s="10" t="str">
        <f t="shared" si="25"/>
        <v/>
      </c>
      <c r="BO8" s="10" t="str">
        <f t="shared" si="25"/>
        <v/>
      </c>
      <c r="BP8" s="10" t="str">
        <f t="shared" si="25"/>
        <v/>
      </c>
      <c r="BQ8" s="10" t="str">
        <f t="shared" si="25"/>
        <v/>
      </c>
      <c r="BR8" s="10" t="str">
        <f t="shared" si="26"/>
        <v/>
      </c>
    </row>
    <row r="9" spans="1:70">
      <c r="A9" s="5" t="s">
        <v>64</v>
      </c>
      <c r="B9" s="272" t="str">
        <f>IF('公開用 試算書'!B15="","",'公開用 試算書'!B15)</f>
        <v/>
      </c>
      <c r="C9" s="272"/>
      <c r="D9" s="272"/>
      <c r="E9" s="273" t="str">
        <f>IF('公開用 試算書'!G15="","",'公開用 試算書'!G15)</f>
        <v/>
      </c>
      <c r="F9" s="273"/>
      <c r="G9" s="273"/>
      <c r="H9" s="284" t="str">
        <f t="shared" si="0"/>
        <v/>
      </c>
      <c r="I9" s="285"/>
      <c r="J9" s="275">
        <f>IF('公開用 試算書'!L15="",0,'公開用 試算書'!L15)</f>
        <v>0</v>
      </c>
      <c r="K9" s="275"/>
      <c r="L9" s="275"/>
      <c r="M9" s="277">
        <f>給与所得!M9</f>
        <v>0</v>
      </c>
      <c r="N9" s="278"/>
      <c r="O9" s="279"/>
      <c r="P9" s="277" t="str">
        <f>IF('公開用 試算書'!R15="","",'公開用 試算書'!R15)</f>
        <v/>
      </c>
      <c r="Q9" s="278"/>
      <c r="R9" s="279"/>
      <c r="S9" s="277" t="str">
        <f t="shared" si="2"/>
        <v/>
      </c>
      <c r="T9" s="278"/>
      <c r="U9" s="279"/>
      <c r="V9" s="275">
        <f>IF('公開用 試算書'!X15="",0,'公開用 試算書'!X15)</f>
        <v>0</v>
      </c>
      <c r="W9" s="275"/>
      <c r="X9" s="275"/>
      <c r="Y9" s="280">
        <f t="shared" si="3"/>
        <v>0</v>
      </c>
      <c r="Z9" s="281"/>
      <c r="AA9" s="282"/>
      <c r="AC9" s="23" t="str">
        <f t="shared" si="28"/>
        <v/>
      </c>
      <c r="AD9" s="10" t="str">
        <f t="shared" si="4"/>
        <v/>
      </c>
      <c r="AE9" s="10" t="str">
        <f t="shared" si="5"/>
        <v/>
      </c>
      <c r="AF9" s="10" t="str">
        <f t="shared" si="5"/>
        <v/>
      </c>
      <c r="AG9" s="10" t="str">
        <f t="shared" si="5"/>
        <v/>
      </c>
      <c r="AH9" s="10" t="str">
        <f t="shared" si="5"/>
        <v/>
      </c>
      <c r="AI9" s="10" t="str">
        <f t="shared" si="6"/>
        <v/>
      </c>
      <c r="AJ9" s="9" t="str">
        <f t="shared" si="7"/>
        <v/>
      </c>
      <c r="AK9" s="10" t="str">
        <f t="shared" si="8"/>
        <v/>
      </c>
      <c r="AL9" s="10" t="str">
        <f t="shared" si="9"/>
        <v/>
      </c>
      <c r="AM9" s="10" t="str">
        <f t="shared" si="9"/>
        <v/>
      </c>
      <c r="AN9" s="10" t="str">
        <f t="shared" si="9"/>
        <v/>
      </c>
      <c r="AO9" s="10" t="str">
        <f t="shared" si="9"/>
        <v/>
      </c>
      <c r="AP9" s="10" t="str">
        <f t="shared" si="10"/>
        <v/>
      </c>
      <c r="AQ9" s="9" t="str">
        <f t="shared" si="11"/>
        <v/>
      </c>
      <c r="AR9" s="10" t="str">
        <f t="shared" si="12"/>
        <v/>
      </c>
      <c r="AS9" s="10" t="str">
        <f t="shared" si="13"/>
        <v/>
      </c>
      <c r="AT9" s="10" t="str">
        <f t="shared" si="13"/>
        <v/>
      </c>
      <c r="AU9" s="10" t="str">
        <f t="shared" si="13"/>
        <v/>
      </c>
      <c r="AV9" s="10" t="str">
        <f t="shared" si="13"/>
        <v/>
      </c>
      <c r="AW9" s="10" t="str">
        <f t="shared" si="14"/>
        <v/>
      </c>
      <c r="AX9" s="9" t="str">
        <f t="shared" si="15"/>
        <v/>
      </c>
      <c r="AY9" s="10" t="str">
        <f t="shared" si="16"/>
        <v/>
      </c>
      <c r="AZ9" s="10" t="str">
        <f t="shared" si="17"/>
        <v/>
      </c>
      <c r="BA9" s="10" t="str">
        <f t="shared" si="17"/>
        <v/>
      </c>
      <c r="BB9" s="10" t="str">
        <f t="shared" si="17"/>
        <v/>
      </c>
      <c r="BC9" s="10" t="str">
        <f t="shared" si="17"/>
        <v/>
      </c>
      <c r="BD9" s="10" t="str">
        <f t="shared" si="18"/>
        <v/>
      </c>
      <c r="BE9" s="9" t="str">
        <f t="shared" si="19"/>
        <v/>
      </c>
      <c r="BF9" s="10" t="str">
        <f t="shared" si="20"/>
        <v/>
      </c>
      <c r="BG9" s="10" t="str">
        <f t="shared" si="21"/>
        <v/>
      </c>
      <c r="BH9" s="10" t="str">
        <f t="shared" si="21"/>
        <v/>
      </c>
      <c r="BI9" s="10" t="str">
        <f t="shared" si="21"/>
        <v/>
      </c>
      <c r="BJ9" s="10" t="str">
        <f t="shared" si="21"/>
        <v/>
      </c>
      <c r="BK9" s="10" t="str">
        <f t="shared" si="22"/>
        <v/>
      </c>
      <c r="BL9" s="9" t="str">
        <f t="shared" si="23"/>
        <v/>
      </c>
      <c r="BM9" s="10" t="str">
        <f t="shared" si="24"/>
        <v/>
      </c>
      <c r="BN9" s="10" t="str">
        <f t="shared" si="25"/>
        <v/>
      </c>
      <c r="BO9" s="10" t="str">
        <f t="shared" si="25"/>
        <v/>
      </c>
      <c r="BP9" s="10" t="str">
        <f t="shared" si="25"/>
        <v/>
      </c>
      <c r="BQ9" s="10" t="str">
        <f t="shared" si="25"/>
        <v/>
      </c>
      <c r="BR9" s="10" t="str">
        <f t="shared" si="26"/>
        <v/>
      </c>
    </row>
    <row r="10" spans="1:70">
      <c r="A10" s="5" t="s">
        <v>65</v>
      </c>
      <c r="B10" s="272" t="str">
        <f>IF('公開用 試算書'!B16="","",'公開用 試算書'!B16)</f>
        <v/>
      </c>
      <c r="C10" s="272"/>
      <c r="D10" s="272"/>
      <c r="E10" s="273" t="str">
        <f>IF('公開用 試算書'!G16="","",'公開用 試算書'!G16)</f>
        <v/>
      </c>
      <c r="F10" s="273"/>
      <c r="G10" s="273"/>
      <c r="H10" s="274" t="str">
        <f t="shared" si="0"/>
        <v/>
      </c>
      <c r="I10" s="274"/>
      <c r="J10" s="275">
        <f>IF('公開用 試算書'!L16="",0,'公開用 試算書'!L16)</f>
        <v>0</v>
      </c>
      <c r="K10" s="275"/>
      <c r="L10" s="275"/>
      <c r="M10" s="277">
        <f>給与所得!M10</f>
        <v>0</v>
      </c>
      <c r="N10" s="278"/>
      <c r="O10" s="279"/>
      <c r="P10" s="277" t="str">
        <f>IF('公開用 試算書'!R16="","",'公開用 試算書'!R16)</f>
        <v/>
      </c>
      <c r="Q10" s="278"/>
      <c r="R10" s="279"/>
      <c r="S10" s="277" t="str">
        <f t="shared" si="2"/>
        <v/>
      </c>
      <c r="T10" s="278"/>
      <c r="U10" s="279"/>
      <c r="V10" s="275">
        <f>IF('公開用 試算書'!X16="",0,'公開用 試算書'!X16)</f>
        <v>0</v>
      </c>
      <c r="W10" s="275"/>
      <c r="X10" s="275"/>
      <c r="Y10" s="280">
        <f t="shared" si="3"/>
        <v>0</v>
      </c>
      <c r="Z10" s="281"/>
      <c r="AA10" s="282"/>
      <c r="AC10" s="23" t="str">
        <f t="shared" si="28"/>
        <v/>
      </c>
      <c r="AD10" s="10" t="str">
        <f t="shared" si="4"/>
        <v/>
      </c>
      <c r="AE10" s="10" t="str">
        <f t="shared" si="5"/>
        <v/>
      </c>
      <c r="AF10" s="10" t="str">
        <f t="shared" si="5"/>
        <v/>
      </c>
      <c r="AG10" s="10" t="str">
        <f t="shared" si="5"/>
        <v/>
      </c>
      <c r="AH10" s="10" t="str">
        <f t="shared" si="5"/>
        <v/>
      </c>
      <c r="AI10" s="10" t="str">
        <f t="shared" si="6"/>
        <v/>
      </c>
      <c r="AJ10" s="9" t="str">
        <f t="shared" si="7"/>
        <v/>
      </c>
      <c r="AK10" s="10" t="str">
        <f t="shared" si="8"/>
        <v/>
      </c>
      <c r="AL10" s="10" t="str">
        <f t="shared" si="9"/>
        <v/>
      </c>
      <c r="AM10" s="10" t="str">
        <f t="shared" si="9"/>
        <v/>
      </c>
      <c r="AN10" s="10" t="str">
        <f t="shared" si="9"/>
        <v/>
      </c>
      <c r="AO10" s="10" t="str">
        <f t="shared" si="9"/>
        <v/>
      </c>
      <c r="AP10" s="10" t="str">
        <f t="shared" si="10"/>
        <v/>
      </c>
      <c r="AQ10" s="9" t="str">
        <f t="shared" si="11"/>
        <v/>
      </c>
      <c r="AR10" s="10" t="str">
        <f t="shared" si="12"/>
        <v/>
      </c>
      <c r="AS10" s="10" t="str">
        <f t="shared" si="13"/>
        <v/>
      </c>
      <c r="AT10" s="10" t="str">
        <f t="shared" si="13"/>
        <v/>
      </c>
      <c r="AU10" s="10" t="str">
        <f t="shared" si="13"/>
        <v/>
      </c>
      <c r="AV10" s="10" t="str">
        <f t="shared" si="13"/>
        <v/>
      </c>
      <c r="AW10" s="10" t="str">
        <f t="shared" si="14"/>
        <v/>
      </c>
      <c r="AX10" s="9" t="str">
        <f t="shared" si="15"/>
        <v/>
      </c>
      <c r="AY10" s="10" t="str">
        <f t="shared" si="16"/>
        <v/>
      </c>
      <c r="AZ10" s="10" t="str">
        <f t="shared" si="17"/>
        <v/>
      </c>
      <c r="BA10" s="10" t="str">
        <f t="shared" si="17"/>
        <v/>
      </c>
      <c r="BB10" s="10" t="str">
        <f t="shared" si="17"/>
        <v/>
      </c>
      <c r="BC10" s="10" t="str">
        <f t="shared" si="17"/>
        <v/>
      </c>
      <c r="BD10" s="10" t="str">
        <f t="shared" si="18"/>
        <v/>
      </c>
      <c r="BE10" s="9" t="str">
        <f t="shared" si="19"/>
        <v/>
      </c>
      <c r="BF10" s="10" t="str">
        <f t="shared" si="20"/>
        <v/>
      </c>
      <c r="BG10" s="10" t="str">
        <f t="shared" si="21"/>
        <v/>
      </c>
      <c r="BH10" s="10" t="str">
        <f t="shared" si="21"/>
        <v/>
      </c>
      <c r="BI10" s="10" t="str">
        <f t="shared" si="21"/>
        <v/>
      </c>
      <c r="BJ10" s="10" t="str">
        <f t="shared" si="21"/>
        <v/>
      </c>
      <c r="BK10" s="10" t="str">
        <f t="shared" si="22"/>
        <v/>
      </c>
      <c r="BL10" s="9" t="str">
        <f t="shared" si="23"/>
        <v/>
      </c>
      <c r="BM10" s="10" t="str">
        <f t="shared" si="24"/>
        <v/>
      </c>
      <c r="BN10" s="10" t="str">
        <f t="shared" si="25"/>
        <v/>
      </c>
      <c r="BO10" s="10" t="str">
        <f t="shared" si="25"/>
        <v/>
      </c>
      <c r="BP10" s="10" t="str">
        <f t="shared" si="25"/>
        <v/>
      </c>
      <c r="BQ10" s="10" t="str">
        <f t="shared" si="25"/>
        <v/>
      </c>
      <c r="BR10" s="10" t="str">
        <f t="shared" si="26"/>
        <v/>
      </c>
    </row>
    <row r="11" spans="1:70">
      <c r="A11" s="5" t="s">
        <v>66</v>
      </c>
      <c r="B11" s="272" t="e">
        <f>IF('公開用 試算書'!#REF!="","",'公開用 試算書'!#REF!)</f>
        <v>#REF!</v>
      </c>
      <c r="C11" s="272"/>
      <c r="D11" s="272"/>
      <c r="E11" s="273" t="e">
        <f>IF('公開用 試算書'!#REF!="","",'公開用 試算書'!#REF!)</f>
        <v>#REF!</v>
      </c>
      <c r="F11" s="273"/>
      <c r="G11" s="273"/>
      <c r="H11" s="274" t="e">
        <f t="shared" si="0"/>
        <v>#REF!</v>
      </c>
      <c r="I11" s="274"/>
      <c r="J11" s="275" t="e">
        <f>IF('公開用 試算書'!#REF!="",0,'公開用 試算書'!#REF!)</f>
        <v>#REF!</v>
      </c>
      <c r="K11" s="275"/>
      <c r="L11" s="275"/>
      <c r="M11" s="277" t="e">
        <f>給与所得!M11</f>
        <v>#REF!</v>
      </c>
      <c r="N11" s="278"/>
      <c r="O11" s="279"/>
      <c r="P11" s="277" t="e">
        <f>IF('公開用 試算書'!#REF!="","",'公開用 試算書'!#REF!)</f>
        <v>#REF!</v>
      </c>
      <c r="Q11" s="278"/>
      <c r="R11" s="279"/>
      <c r="S11" s="277" t="e">
        <f t="shared" si="2"/>
        <v>#REF!</v>
      </c>
      <c r="T11" s="278"/>
      <c r="U11" s="279"/>
      <c r="V11" s="275" t="e">
        <f>IF('公開用 試算書'!#REF!="",0,'公開用 試算書'!#REF!)</f>
        <v>#REF!</v>
      </c>
      <c r="W11" s="275"/>
      <c r="X11" s="275"/>
      <c r="Y11" s="280" t="e">
        <f t="shared" si="3"/>
        <v>#REF!</v>
      </c>
      <c r="Z11" s="281"/>
      <c r="AA11" s="282"/>
      <c r="AC11" s="23" t="e">
        <f t="shared" si="28"/>
        <v>#REF!</v>
      </c>
      <c r="AD11" s="10" t="e">
        <f>IF($P11="","",IF($CU11="×",0,IF(AND($P11&gt;=AD$4,$P11&lt;=AD$5),0,0)))</f>
        <v>#REF!</v>
      </c>
      <c r="AE11" s="10" t="e">
        <f t="shared" si="5"/>
        <v>#REF!</v>
      </c>
      <c r="AF11" s="10" t="e">
        <f t="shared" si="5"/>
        <v>#REF!</v>
      </c>
      <c r="AG11" s="10" t="e">
        <f t="shared" si="5"/>
        <v>#REF!</v>
      </c>
      <c r="AH11" s="10" t="e">
        <f t="shared" si="5"/>
        <v>#REF!</v>
      </c>
      <c r="AI11" s="10" t="e">
        <f t="shared" si="6"/>
        <v>#REF!</v>
      </c>
      <c r="AJ11" s="9" t="e">
        <f t="shared" si="7"/>
        <v>#REF!</v>
      </c>
      <c r="AK11" s="10" t="e">
        <f t="shared" si="8"/>
        <v>#REF!</v>
      </c>
      <c r="AL11" s="10" t="e">
        <f t="shared" si="9"/>
        <v>#REF!</v>
      </c>
      <c r="AM11" s="10" t="e">
        <f t="shared" si="9"/>
        <v>#REF!</v>
      </c>
      <c r="AN11" s="10" t="e">
        <f t="shared" si="9"/>
        <v>#REF!</v>
      </c>
      <c r="AO11" s="10" t="e">
        <f t="shared" si="9"/>
        <v>#REF!</v>
      </c>
      <c r="AP11" s="10" t="e">
        <f t="shared" si="10"/>
        <v>#REF!</v>
      </c>
      <c r="AQ11" s="9" t="e">
        <f t="shared" si="11"/>
        <v>#REF!</v>
      </c>
      <c r="AR11" s="10" t="e">
        <f t="shared" si="12"/>
        <v>#REF!</v>
      </c>
      <c r="AS11" s="10" t="e">
        <f t="shared" si="13"/>
        <v>#REF!</v>
      </c>
      <c r="AT11" s="10" t="e">
        <f t="shared" si="13"/>
        <v>#REF!</v>
      </c>
      <c r="AU11" s="10" t="e">
        <f t="shared" si="13"/>
        <v>#REF!</v>
      </c>
      <c r="AV11" s="10" t="e">
        <f t="shared" si="13"/>
        <v>#REF!</v>
      </c>
      <c r="AW11" s="10" t="e">
        <f t="shared" si="14"/>
        <v>#REF!</v>
      </c>
      <c r="AX11" s="9" t="e">
        <f t="shared" si="15"/>
        <v>#REF!</v>
      </c>
      <c r="AY11" s="10" t="e">
        <f t="shared" si="16"/>
        <v>#REF!</v>
      </c>
      <c r="AZ11" s="10" t="e">
        <f t="shared" si="17"/>
        <v>#REF!</v>
      </c>
      <c r="BA11" s="10" t="e">
        <f t="shared" si="17"/>
        <v>#REF!</v>
      </c>
      <c r="BB11" s="10" t="e">
        <f t="shared" si="17"/>
        <v>#REF!</v>
      </c>
      <c r="BC11" s="10" t="e">
        <f t="shared" si="17"/>
        <v>#REF!</v>
      </c>
      <c r="BD11" s="10" t="e">
        <f t="shared" si="18"/>
        <v>#REF!</v>
      </c>
      <c r="BE11" s="9" t="e">
        <f t="shared" si="19"/>
        <v>#REF!</v>
      </c>
      <c r="BF11" s="10" t="e">
        <f t="shared" si="20"/>
        <v>#REF!</v>
      </c>
      <c r="BG11" s="10" t="e">
        <f t="shared" si="21"/>
        <v>#REF!</v>
      </c>
      <c r="BH11" s="10" t="e">
        <f t="shared" si="21"/>
        <v>#REF!</v>
      </c>
      <c r="BI11" s="10" t="e">
        <f t="shared" si="21"/>
        <v>#REF!</v>
      </c>
      <c r="BJ11" s="10" t="e">
        <f t="shared" si="21"/>
        <v>#REF!</v>
      </c>
      <c r="BK11" s="10" t="e">
        <f t="shared" si="22"/>
        <v>#REF!</v>
      </c>
      <c r="BL11" s="9" t="e">
        <f t="shared" si="23"/>
        <v>#REF!</v>
      </c>
      <c r="BM11" s="10" t="e">
        <f t="shared" si="24"/>
        <v>#REF!</v>
      </c>
      <c r="BN11" s="10" t="e">
        <f t="shared" si="25"/>
        <v>#REF!</v>
      </c>
      <c r="BO11" s="10" t="e">
        <f t="shared" si="25"/>
        <v>#REF!</v>
      </c>
      <c r="BP11" s="10" t="e">
        <f t="shared" si="25"/>
        <v>#REF!</v>
      </c>
      <c r="BQ11" s="10" t="e">
        <f t="shared" si="25"/>
        <v>#REF!</v>
      </c>
      <c r="BR11" s="10" t="e">
        <f t="shared" si="26"/>
        <v>#REF!</v>
      </c>
    </row>
    <row r="12" spans="1:70">
      <c r="A12" s="5" t="s">
        <v>67</v>
      </c>
      <c r="B12" s="272" t="str">
        <f>IF('公開用 試算書'!B17="","",'公開用 試算書'!B17)</f>
        <v/>
      </c>
      <c r="C12" s="272"/>
      <c r="D12" s="272"/>
      <c r="E12" s="273" t="str">
        <f>IF('公開用 試算書'!G17="","",'公開用 試算書'!G17)</f>
        <v/>
      </c>
      <c r="F12" s="273"/>
      <c r="G12" s="273"/>
      <c r="H12" s="274" t="str">
        <f t="shared" si="0"/>
        <v/>
      </c>
      <c r="I12" s="274"/>
      <c r="J12" s="275">
        <f>IF('公開用 試算書'!L17="",0,'公開用 試算書'!L17)</f>
        <v>0</v>
      </c>
      <c r="K12" s="275"/>
      <c r="L12" s="275"/>
      <c r="M12" s="277">
        <f>給与所得!M12</f>
        <v>0</v>
      </c>
      <c r="N12" s="278"/>
      <c r="O12" s="279"/>
      <c r="P12" s="277" t="str">
        <f>IF('公開用 試算書'!R17="","",'公開用 試算書'!R17)</f>
        <v/>
      </c>
      <c r="Q12" s="278"/>
      <c r="R12" s="279"/>
      <c r="S12" s="277" t="str">
        <f t="shared" si="2"/>
        <v/>
      </c>
      <c r="T12" s="278"/>
      <c r="U12" s="279"/>
      <c r="V12" s="275">
        <f>IF('公開用 試算書'!X17="",0,'公開用 試算書'!X17)</f>
        <v>0</v>
      </c>
      <c r="W12" s="275"/>
      <c r="X12" s="275"/>
      <c r="Y12" s="280">
        <f t="shared" si="3"/>
        <v>0</v>
      </c>
      <c r="Z12" s="281"/>
      <c r="AA12" s="282"/>
      <c r="AC12" s="9" t="str">
        <f t="shared" si="28"/>
        <v/>
      </c>
      <c r="AD12" s="10" t="str">
        <f>IF($P12="","",IF($CU12="×",0,IF(AND($P12&gt;=AD$4,$P12&lt;=AD$5),0,0)))</f>
        <v/>
      </c>
      <c r="AE12" s="10" t="str">
        <f t="shared" si="5"/>
        <v/>
      </c>
      <c r="AF12" s="10" t="str">
        <f t="shared" si="5"/>
        <v/>
      </c>
      <c r="AG12" s="10" t="str">
        <f t="shared" si="5"/>
        <v/>
      </c>
      <c r="AH12" s="10" t="str">
        <f t="shared" si="5"/>
        <v/>
      </c>
      <c r="AI12" s="10" t="str">
        <f t="shared" si="6"/>
        <v/>
      </c>
      <c r="AJ12" s="9" t="str">
        <f t="shared" si="7"/>
        <v/>
      </c>
      <c r="AK12" s="10" t="str">
        <f t="shared" si="8"/>
        <v/>
      </c>
      <c r="AL12" s="10" t="str">
        <f t="shared" si="9"/>
        <v/>
      </c>
      <c r="AM12" s="10" t="str">
        <f t="shared" si="9"/>
        <v/>
      </c>
      <c r="AN12" s="10" t="str">
        <f t="shared" si="9"/>
        <v/>
      </c>
      <c r="AO12" s="10" t="str">
        <f t="shared" si="9"/>
        <v/>
      </c>
      <c r="AP12" s="10" t="str">
        <f t="shared" si="10"/>
        <v/>
      </c>
      <c r="AQ12" s="9" t="str">
        <f t="shared" si="11"/>
        <v/>
      </c>
      <c r="AR12" s="10" t="str">
        <f t="shared" si="12"/>
        <v/>
      </c>
      <c r="AS12" s="10" t="str">
        <f t="shared" si="13"/>
        <v/>
      </c>
      <c r="AT12" s="10" t="str">
        <f t="shared" si="13"/>
        <v/>
      </c>
      <c r="AU12" s="10" t="str">
        <f t="shared" si="13"/>
        <v/>
      </c>
      <c r="AV12" s="10" t="str">
        <f t="shared" si="13"/>
        <v/>
      </c>
      <c r="AW12" s="10" t="str">
        <f t="shared" si="14"/>
        <v/>
      </c>
      <c r="AX12" s="9" t="str">
        <f t="shared" si="15"/>
        <v/>
      </c>
      <c r="AY12" s="10" t="str">
        <f t="shared" si="16"/>
        <v/>
      </c>
      <c r="AZ12" s="10" t="str">
        <f t="shared" si="17"/>
        <v/>
      </c>
      <c r="BA12" s="10" t="str">
        <f t="shared" si="17"/>
        <v/>
      </c>
      <c r="BB12" s="10" t="str">
        <f t="shared" si="17"/>
        <v/>
      </c>
      <c r="BC12" s="10" t="str">
        <f t="shared" si="17"/>
        <v/>
      </c>
      <c r="BD12" s="10" t="str">
        <f t="shared" si="18"/>
        <v/>
      </c>
      <c r="BE12" s="9" t="str">
        <f t="shared" si="19"/>
        <v/>
      </c>
      <c r="BF12" s="10" t="str">
        <f t="shared" si="20"/>
        <v/>
      </c>
      <c r="BG12" s="10" t="str">
        <f t="shared" si="21"/>
        <v/>
      </c>
      <c r="BH12" s="10" t="str">
        <f t="shared" si="21"/>
        <v/>
      </c>
      <c r="BI12" s="10" t="str">
        <f t="shared" si="21"/>
        <v/>
      </c>
      <c r="BJ12" s="10" t="str">
        <f t="shared" si="21"/>
        <v/>
      </c>
      <c r="BK12" s="10" t="str">
        <f t="shared" si="22"/>
        <v/>
      </c>
      <c r="BL12" s="9" t="str">
        <f t="shared" si="23"/>
        <v/>
      </c>
      <c r="BM12" s="10" t="str">
        <f t="shared" si="24"/>
        <v/>
      </c>
      <c r="BN12" s="10" t="str">
        <f t="shared" si="25"/>
        <v/>
      </c>
      <c r="BO12" s="10" t="str">
        <f t="shared" si="25"/>
        <v/>
      </c>
      <c r="BP12" s="10" t="str">
        <f t="shared" si="25"/>
        <v/>
      </c>
      <c r="BQ12" s="10" t="str">
        <f t="shared" si="25"/>
        <v/>
      </c>
      <c r="BR12" s="10" t="str">
        <f t="shared" si="26"/>
        <v/>
      </c>
    </row>
    <row r="13" spans="1:70">
      <c r="A13" s="5" t="s">
        <v>68</v>
      </c>
      <c r="B13" s="272" t="str">
        <f>IF('公開用 試算書'!B18="","",'公開用 試算書'!B18)</f>
        <v/>
      </c>
      <c r="C13" s="272"/>
      <c r="D13" s="272"/>
      <c r="E13" s="273" t="str">
        <f>IF('公開用 試算書'!G18="","",'公開用 試算書'!G18)</f>
        <v/>
      </c>
      <c r="F13" s="273"/>
      <c r="G13" s="273"/>
      <c r="H13" s="274" t="str">
        <f t="shared" si="0"/>
        <v/>
      </c>
      <c r="I13" s="274"/>
      <c r="J13" s="275">
        <f>IF('公開用 試算書'!L18="",0,'公開用 試算書'!L18)</f>
        <v>0</v>
      </c>
      <c r="K13" s="275"/>
      <c r="L13" s="275"/>
      <c r="M13" s="277">
        <f>給与所得!M13</f>
        <v>0</v>
      </c>
      <c r="N13" s="278"/>
      <c r="O13" s="279"/>
      <c r="P13" s="277" t="str">
        <f>IF('公開用 試算書'!R18="","",'公開用 試算書'!R18)</f>
        <v/>
      </c>
      <c r="Q13" s="278"/>
      <c r="R13" s="279"/>
      <c r="S13" s="277" t="str">
        <f t="shared" si="2"/>
        <v/>
      </c>
      <c r="T13" s="278"/>
      <c r="U13" s="279"/>
      <c r="V13" s="275">
        <f>IF('公開用 試算書'!X18="",0,'公開用 試算書'!X18)</f>
        <v>0</v>
      </c>
      <c r="W13" s="275"/>
      <c r="X13" s="275"/>
      <c r="Y13" s="280">
        <f t="shared" si="3"/>
        <v>0</v>
      </c>
      <c r="Z13" s="281"/>
      <c r="AA13" s="282"/>
      <c r="AC13" s="9" t="str">
        <f t="shared" si="28"/>
        <v/>
      </c>
      <c r="AD13" s="10" t="str">
        <f>IF($P13="","",IF($CU13="×",0,IF(AND($P13&gt;=AD$4,$P13&lt;=AD$5),0,0)))</f>
        <v/>
      </c>
      <c r="AE13" s="10" t="str">
        <f t="shared" si="5"/>
        <v/>
      </c>
      <c r="AF13" s="10" t="str">
        <f t="shared" si="5"/>
        <v/>
      </c>
      <c r="AG13" s="10" t="str">
        <f t="shared" si="5"/>
        <v/>
      </c>
      <c r="AH13" s="10" t="str">
        <f t="shared" si="5"/>
        <v/>
      </c>
      <c r="AI13" s="10" t="str">
        <f t="shared" si="6"/>
        <v/>
      </c>
      <c r="AJ13" s="9" t="str">
        <f t="shared" si="7"/>
        <v/>
      </c>
      <c r="AK13" s="10" t="str">
        <f t="shared" si="8"/>
        <v/>
      </c>
      <c r="AL13" s="10" t="str">
        <f t="shared" si="9"/>
        <v/>
      </c>
      <c r="AM13" s="10" t="str">
        <f t="shared" si="9"/>
        <v/>
      </c>
      <c r="AN13" s="10" t="str">
        <f t="shared" si="9"/>
        <v/>
      </c>
      <c r="AO13" s="10" t="str">
        <f t="shared" si="9"/>
        <v/>
      </c>
      <c r="AP13" s="10" t="str">
        <f t="shared" si="10"/>
        <v/>
      </c>
      <c r="AQ13" s="9" t="str">
        <f t="shared" si="11"/>
        <v/>
      </c>
      <c r="AR13" s="10" t="str">
        <f t="shared" si="12"/>
        <v/>
      </c>
      <c r="AS13" s="10" t="str">
        <f t="shared" si="13"/>
        <v/>
      </c>
      <c r="AT13" s="10" t="str">
        <f t="shared" si="13"/>
        <v/>
      </c>
      <c r="AU13" s="10" t="str">
        <f t="shared" si="13"/>
        <v/>
      </c>
      <c r="AV13" s="10" t="str">
        <f t="shared" si="13"/>
        <v/>
      </c>
      <c r="AW13" s="10" t="str">
        <f t="shared" si="14"/>
        <v/>
      </c>
      <c r="AX13" s="9" t="str">
        <f t="shared" si="15"/>
        <v/>
      </c>
      <c r="AY13" s="10" t="str">
        <f t="shared" si="16"/>
        <v/>
      </c>
      <c r="AZ13" s="10" t="str">
        <f t="shared" si="17"/>
        <v/>
      </c>
      <c r="BA13" s="10" t="str">
        <f t="shared" si="17"/>
        <v/>
      </c>
      <c r="BB13" s="10" t="str">
        <f t="shared" si="17"/>
        <v/>
      </c>
      <c r="BC13" s="10" t="str">
        <f t="shared" si="17"/>
        <v/>
      </c>
      <c r="BD13" s="10" t="str">
        <f t="shared" si="18"/>
        <v/>
      </c>
      <c r="BE13" s="9" t="str">
        <f t="shared" si="19"/>
        <v/>
      </c>
      <c r="BF13" s="10" t="str">
        <f t="shared" si="20"/>
        <v/>
      </c>
      <c r="BG13" s="10" t="str">
        <f t="shared" si="21"/>
        <v/>
      </c>
      <c r="BH13" s="10" t="str">
        <f t="shared" si="21"/>
        <v/>
      </c>
      <c r="BI13" s="10" t="str">
        <f t="shared" si="21"/>
        <v/>
      </c>
      <c r="BJ13" s="10" t="str">
        <f t="shared" si="21"/>
        <v/>
      </c>
      <c r="BK13" s="10" t="str">
        <f t="shared" si="22"/>
        <v/>
      </c>
      <c r="BL13" s="9" t="str">
        <f t="shared" si="23"/>
        <v/>
      </c>
      <c r="BM13" s="10" t="str">
        <f t="shared" si="24"/>
        <v/>
      </c>
      <c r="BN13" s="10" t="str">
        <f t="shared" si="25"/>
        <v/>
      </c>
      <c r="BO13" s="10" t="str">
        <f t="shared" si="25"/>
        <v/>
      </c>
      <c r="BP13" s="10" t="str">
        <f t="shared" si="25"/>
        <v/>
      </c>
      <c r="BQ13" s="10" t="str">
        <f t="shared" si="25"/>
        <v/>
      </c>
      <c r="BR13" s="10" t="str">
        <f t="shared" si="26"/>
        <v/>
      </c>
    </row>
    <row r="14" spans="1:70">
      <c r="A14" s="4"/>
      <c r="J14" s="283"/>
      <c r="K14" s="283"/>
      <c r="L14" s="283"/>
      <c r="M14" s="12"/>
      <c r="N14" s="12"/>
      <c r="O14" s="12"/>
      <c r="P14" s="12"/>
      <c r="Q14" s="12"/>
      <c r="R14" s="12"/>
      <c r="S14" s="12"/>
      <c r="T14" s="12"/>
      <c r="U14" s="12"/>
      <c r="V14" s="12"/>
      <c r="W14" s="12"/>
      <c r="X14" s="12"/>
      <c r="Y14" s="12"/>
      <c r="Z14" s="12"/>
      <c r="AA14" s="12"/>
      <c r="AK14" s="2" t="str">
        <f t="shared" si="8"/>
        <v/>
      </c>
      <c r="AL14" s="2" t="str">
        <f t="shared" si="9"/>
        <v/>
      </c>
      <c r="AM14" s="2" t="str">
        <f t="shared" si="9"/>
        <v/>
      </c>
      <c r="AN14" s="2" t="str">
        <f t="shared" si="9"/>
        <v/>
      </c>
      <c r="AO14" s="2" t="str">
        <f t="shared" si="9"/>
        <v/>
      </c>
      <c r="AP14" s="2" t="str">
        <f t="shared" si="10"/>
        <v/>
      </c>
      <c r="AY14" s="2" t="str">
        <f t="shared" ref="AY14" si="29">IF($P14="","",IF($AJ14="×",0,IF(AND($P14&gt;=AY$4,$P14&lt;=AY$5),0,0)))</f>
        <v/>
      </c>
      <c r="AZ14" s="2" t="str">
        <f t="shared" ref="AZ14:BC14" si="30">IF($P14="","",IF($AJ14="×",0,IF(AND($P14&gt;=AZ$4,$P14&lt;=AZ$5),$P14*AZ$1-AZ$2,0)))</f>
        <v/>
      </c>
      <c r="BA14" s="2" t="str">
        <f t="shared" si="30"/>
        <v/>
      </c>
      <c r="BB14" s="2" t="str">
        <f t="shared" si="30"/>
        <v/>
      </c>
      <c r="BC14" s="2" t="str">
        <f t="shared" si="30"/>
        <v/>
      </c>
      <c r="BD14" s="2" t="str">
        <f t="shared" ref="BD14" si="31">IF($P14="","",IF($AJ14="×",0,IF($P14&gt;=BD$4,$P14*BD$1-BD$2,0)))</f>
        <v/>
      </c>
      <c r="BM14" s="2" t="str">
        <f t="shared" ref="BM14" si="32">IF($P14="","",IF($AJ14="×",0,IF(AND($P14&gt;=BM$4,$P14&lt;=BM$5),0,0)))</f>
        <v/>
      </c>
      <c r="BN14" s="2" t="str">
        <f t="shared" ref="BN14:BQ14" si="33">IF($P14="","",IF($AJ14="×",0,IF(AND($P14&gt;=BN$4,$P14&lt;=BN$5),$P14*BN$1-BN$2,0)))</f>
        <v/>
      </c>
      <c r="BO14" s="2" t="str">
        <f t="shared" si="33"/>
        <v/>
      </c>
      <c r="BP14" s="2" t="str">
        <f t="shared" si="33"/>
        <v/>
      </c>
      <c r="BQ14" s="2" t="str">
        <f t="shared" si="33"/>
        <v/>
      </c>
      <c r="BR14" s="2" t="str">
        <f t="shared" ref="BR14" si="34">IF($P14="","",IF($AJ14="×",0,IF($P14&gt;=BR$4,$P14*BR$1-BR$2,0)))</f>
        <v/>
      </c>
    </row>
    <row r="15" spans="1:70">
      <c r="A15" s="3"/>
      <c r="B15" s="3"/>
      <c r="C15" s="3"/>
      <c r="D15" s="3"/>
      <c r="E15" s="3"/>
      <c r="F15" s="3"/>
      <c r="G15" s="3"/>
      <c r="H15" s="3"/>
      <c r="I15" s="3"/>
      <c r="J15" s="3"/>
      <c r="K15" s="3"/>
      <c r="L15" s="3"/>
      <c r="M15" s="3"/>
      <c r="N15" s="3"/>
      <c r="O15" s="3"/>
      <c r="P15" s="3"/>
      <c r="Q15" s="3"/>
      <c r="R15" s="3"/>
      <c r="S15" s="3"/>
      <c r="T15" s="3"/>
      <c r="U15" s="3"/>
      <c r="V15" s="3"/>
      <c r="W15" s="3"/>
      <c r="X15" s="3"/>
      <c r="Y15" s="3"/>
      <c r="Z15" s="3"/>
      <c r="AA15" s="3"/>
    </row>
    <row r="16" spans="1:70">
      <c r="A16" s="3"/>
      <c r="B16" s="3"/>
      <c r="C16" s="3"/>
      <c r="D16" s="3"/>
      <c r="E16" s="3"/>
      <c r="F16" s="3"/>
      <c r="G16" s="3"/>
      <c r="H16" s="3"/>
      <c r="I16" s="3"/>
      <c r="J16" s="3"/>
      <c r="K16" s="3"/>
      <c r="L16" s="3"/>
      <c r="M16" s="3"/>
      <c r="N16" s="3"/>
      <c r="O16" s="3"/>
      <c r="P16" s="3"/>
      <c r="Q16" s="3"/>
      <c r="R16" s="3"/>
      <c r="S16" s="3"/>
      <c r="T16" s="3"/>
      <c r="U16" s="3"/>
      <c r="V16" s="3"/>
      <c r="W16" s="3"/>
      <c r="X16" s="3"/>
      <c r="Y16" s="3"/>
      <c r="Z16" s="3"/>
      <c r="AA16" s="3"/>
    </row>
    <row r="17" spans="1:27">
      <c r="A17" s="3"/>
      <c r="B17" s="3"/>
      <c r="C17" s="3"/>
      <c r="D17" s="3"/>
      <c r="E17" s="3"/>
      <c r="F17" s="3"/>
      <c r="G17" s="3"/>
      <c r="H17" s="3"/>
      <c r="I17" s="3"/>
      <c r="J17" s="3"/>
      <c r="K17" s="3"/>
      <c r="L17" s="3"/>
      <c r="M17" s="3"/>
      <c r="N17" s="3"/>
      <c r="O17" s="3"/>
      <c r="P17" s="3"/>
      <c r="Q17" s="3"/>
      <c r="R17" s="3"/>
      <c r="S17" s="3"/>
      <c r="T17" s="3"/>
      <c r="U17" s="3"/>
      <c r="V17" s="3"/>
      <c r="W17" s="3"/>
      <c r="X17" s="3"/>
      <c r="Y17" s="3"/>
      <c r="Z17" s="3"/>
      <c r="AA17" s="3"/>
    </row>
    <row r="18" spans="1:27">
      <c r="A18" s="3"/>
      <c r="B18" s="3"/>
      <c r="C18" s="3"/>
      <c r="D18" s="3"/>
      <c r="E18" s="3"/>
      <c r="F18" s="3"/>
      <c r="G18" s="3"/>
      <c r="H18" s="3"/>
      <c r="I18" s="3"/>
      <c r="J18" s="3"/>
      <c r="K18" s="3"/>
      <c r="L18" s="3"/>
      <c r="M18" s="3"/>
      <c r="N18" s="3"/>
      <c r="O18" s="3"/>
      <c r="P18" s="3"/>
      <c r="Q18" s="3"/>
      <c r="R18" s="3"/>
      <c r="S18" s="3"/>
      <c r="T18" s="3"/>
      <c r="U18" s="3"/>
      <c r="V18" s="3"/>
      <c r="W18" s="3"/>
      <c r="X18" s="3"/>
      <c r="Y18" s="3"/>
      <c r="Z18" s="3"/>
      <c r="AA18" s="3"/>
    </row>
    <row r="19" spans="1:27">
      <c r="A19" s="3"/>
      <c r="B19" s="3"/>
      <c r="C19" s="3"/>
      <c r="D19" s="3"/>
      <c r="E19" s="3"/>
      <c r="F19" s="3"/>
      <c r="G19" s="3"/>
      <c r="H19" s="3"/>
      <c r="I19" s="3"/>
      <c r="J19" s="3"/>
      <c r="K19" s="3"/>
      <c r="L19" s="3"/>
      <c r="M19" s="3"/>
      <c r="N19" s="3"/>
      <c r="O19" s="3"/>
      <c r="P19" s="3"/>
      <c r="Q19" s="3"/>
      <c r="R19" s="3"/>
      <c r="S19" s="3"/>
      <c r="T19" s="3"/>
      <c r="U19" s="3"/>
      <c r="V19" s="3"/>
      <c r="W19" s="3"/>
      <c r="X19" s="3"/>
      <c r="Y19" s="3"/>
      <c r="Z19" s="3"/>
      <c r="AA19" s="3"/>
    </row>
  </sheetData>
  <sheetProtection algorithmName="SHA-512" hashValue="zHkedNbmVB+VvzuKDbyP1X4tFXAZkwDGuESJUuhh0XI7hvewQPIheeNw6OTVipndVyNnlZeASX7qCcFlEql7Vw==" saltValue="Rtz7iKzElXjQLAsG+BKiYw==" spinCount="100000" sheet="1" objects="1" scenarios="1"/>
  <mergeCells count="88">
    <mergeCell ref="J5:L5"/>
    <mergeCell ref="M5:O5"/>
    <mergeCell ref="P5:R5"/>
    <mergeCell ref="S5:U5"/>
    <mergeCell ref="B5:D5"/>
    <mergeCell ref="E5:G5"/>
    <mergeCell ref="H5:I5"/>
    <mergeCell ref="B6:D6"/>
    <mergeCell ref="E6:G6"/>
    <mergeCell ref="H6:I6"/>
    <mergeCell ref="J6:L6"/>
    <mergeCell ref="M6:O6"/>
    <mergeCell ref="P7:R7"/>
    <mergeCell ref="S7:U7"/>
    <mergeCell ref="V7:X7"/>
    <mergeCell ref="Y7:AA7"/>
    <mergeCell ref="V5:X5"/>
    <mergeCell ref="Y5:AA5"/>
    <mergeCell ref="P6:R6"/>
    <mergeCell ref="S6:U6"/>
    <mergeCell ref="V6:X6"/>
    <mergeCell ref="B7:D7"/>
    <mergeCell ref="E7:G7"/>
    <mergeCell ref="H7:I7"/>
    <mergeCell ref="J7:L7"/>
    <mergeCell ref="M7:O7"/>
    <mergeCell ref="B8:D8"/>
    <mergeCell ref="E8:G8"/>
    <mergeCell ref="H8:I8"/>
    <mergeCell ref="J8:L8"/>
    <mergeCell ref="M8:O8"/>
    <mergeCell ref="B9:D9"/>
    <mergeCell ref="E9:G9"/>
    <mergeCell ref="H9:I9"/>
    <mergeCell ref="J9:L9"/>
    <mergeCell ref="M9:O9"/>
    <mergeCell ref="P10:R10"/>
    <mergeCell ref="S10:U10"/>
    <mergeCell ref="V10:X10"/>
    <mergeCell ref="S8:U8"/>
    <mergeCell ref="V8:X8"/>
    <mergeCell ref="P9:R9"/>
    <mergeCell ref="S9:U9"/>
    <mergeCell ref="P8:R8"/>
    <mergeCell ref="B10:D10"/>
    <mergeCell ref="E10:G10"/>
    <mergeCell ref="H10:I10"/>
    <mergeCell ref="J10:L10"/>
    <mergeCell ref="M10:O10"/>
    <mergeCell ref="B11:D11"/>
    <mergeCell ref="E11:G11"/>
    <mergeCell ref="H11:I11"/>
    <mergeCell ref="J11:L11"/>
    <mergeCell ref="M11:O11"/>
    <mergeCell ref="B12:D12"/>
    <mergeCell ref="E12:G12"/>
    <mergeCell ref="H12:I12"/>
    <mergeCell ref="J12:L12"/>
    <mergeCell ref="M12:O12"/>
    <mergeCell ref="B13:D13"/>
    <mergeCell ref="E13:G13"/>
    <mergeCell ref="H13:I13"/>
    <mergeCell ref="J13:L13"/>
    <mergeCell ref="M13:O13"/>
    <mergeCell ref="J14:L14"/>
    <mergeCell ref="AC3:AG3"/>
    <mergeCell ref="AJ3:AN3"/>
    <mergeCell ref="AQ3:AU3"/>
    <mergeCell ref="S12:U12"/>
    <mergeCell ref="V12:X12"/>
    <mergeCell ref="Y12:AA12"/>
    <mergeCell ref="P13:R13"/>
    <mergeCell ref="S13:U13"/>
    <mergeCell ref="P12:R12"/>
    <mergeCell ref="Y10:AA10"/>
    <mergeCell ref="P11:R11"/>
    <mergeCell ref="S11:U11"/>
    <mergeCell ref="V11:X11"/>
    <mergeCell ref="Y11:AA11"/>
    <mergeCell ref="V9:X9"/>
    <mergeCell ref="AX3:BB3"/>
    <mergeCell ref="BE3:BI3"/>
    <mergeCell ref="BL3:BP3"/>
    <mergeCell ref="V13:X13"/>
    <mergeCell ref="Y13:AA13"/>
    <mergeCell ref="Y9:AA9"/>
    <mergeCell ref="Y8:AA8"/>
    <mergeCell ref="Y6:AA6"/>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19"/>
  <sheetViews>
    <sheetView workbookViewId="0">
      <selection activeCell="AE5" sqref="AE5"/>
    </sheetView>
  </sheetViews>
  <sheetFormatPr defaultRowHeight="13.2"/>
  <cols>
    <col min="1" max="28" width="4.6640625" customWidth="1"/>
    <col min="29" max="29" width="9.44140625" bestFit="1" customWidth="1"/>
    <col min="31" max="33" width="9.21875" bestFit="1" customWidth="1"/>
    <col min="34" max="35" width="10.21875" bestFit="1" customWidth="1"/>
    <col min="36" max="36" width="9.44140625" bestFit="1" customWidth="1"/>
    <col min="37" max="37" width="10.21875" bestFit="1" customWidth="1"/>
    <col min="38" max="40" width="9.21875" bestFit="1" customWidth="1"/>
    <col min="41" max="42" width="10.21875" bestFit="1" customWidth="1"/>
    <col min="43" max="43" width="9.44140625" bestFit="1" customWidth="1"/>
    <col min="45" max="47" width="9.21875" bestFit="1" customWidth="1"/>
    <col min="48" max="49" width="10.21875" bestFit="1" customWidth="1"/>
    <col min="50" max="50" width="9.44140625" bestFit="1" customWidth="1"/>
    <col min="51" max="51" width="10.21875" bestFit="1" customWidth="1"/>
    <col min="52" max="54" width="9.21875" bestFit="1" customWidth="1"/>
    <col min="55" max="56" width="10.21875" bestFit="1" customWidth="1"/>
    <col min="57" max="57" width="9.44140625" bestFit="1" customWidth="1"/>
    <col min="59" max="61" width="9.21875" bestFit="1" customWidth="1"/>
    <col min="62" max="63" width="10.21875" bestFit="1" customWidth="1"/>
    <col min="64" max="64" width="9.44140625" bestFit="1" customWidth="1"/>
    <col min="65" max="65" width="10.21875" bestFit="1" customWidth="1"/>
    <col min="66" max="68" width="9.21875" bestFit="1" customWidth="1"/>
    <col min="69" max="70" width="10.21875" bestFit="1" customWidth="1"/>
  </cols>
  <sheetData>
    <row r="1" spans="1:70">
      <c r="B1" t="s">
        <v>122</v>
      </c>
      <c r="AE1" s="11">
        <v>1</v>
      </c>
      <c r="AF1" s="11">
        <v>0.75</v>
      </c>
      <c r="AG1" s="11">
        <v>0.85</v>
      </c>
      <c r="AH1" s="11">
        <v>0.95</v>
      </c>
      <c r="AI1" s="11">
        <v>1</v>
      </c>
      <c r="AL1" s="11">
        <v>1</v>
      </c>
      <c r="AM1" s="11">
        <v>0.75</v>
      </c>
      <c r="AN1" s="11">
        <v>0.85</v>
      </c>
      <c r="AO1" s="11">
        <v>0.95</v>
      </c>
      <c r="AP1" s="11">
        <v>1</v>
      </c>
      <c r="AS1" s="11">
        <v>1</v>
      </c>
      <c r="AT1" s="11">
        <v>0.75</v>
      </c>
      <c r="AU1" s="11">
        <v>0.85</v>
      </c>
      <c r="AV1" s="11">
        <v>0.95</v>
      </c>
      <c r="AW1" s="11">
        <v>1</v>
      </c>
      <c r="AZ1" s="11">
        <v>1</v>
      </c>
      <c r="BA1" s="11">
        <v>0.75</v>
      </c>
      <c r="BB1" s="11">
        <v>0.85</v>
      </c>
      <c r="BC1" s="11">
        <v>0.95</v>
      </c>
      <c r="BD1" s="11">
        <v>1</v>
      </c>
      <c r="BG1" s="11">
        <v>1</v>
      </c>
      <c r="BH1" s="11">
        <v>0.75</v>
      </c>
      <c r="BI1" s="11">
        <v>0.85</v>
      </c>
      <c r="BJ1" s="11">
        <v>0.95</v>
      </c>
      <c r="BK1" s="11">
        <v>1</v>
      </c>
      <c r="BL1" s="1"/>
      <c r="BM1" s="1"/>
      <c r="BN1" s="18">
        <v>1</v>
      </c>
      <c r="BO1" s="18">
        <v>0.75</v>
      </c>
      <c r="BP1" s="18">
        <v>0.85</v>
      </c>
      <c r="BQ1" s="18">
        <v>0.95</v>
      </c>
      <c r="BR1" s="18">
        <v>1</v>
      </c>
    </row>
    <row r="2" spans="1:70">
      <c r="B2" t="s">
        <v>119</v>
      </c>
      <c r="AE2" s="2">
        <v>600000</v>
      </c>
      <c r="AF2" s="2">
        <v>275000</v>
      </c>
      <c r="AG2" s="2">
        <v>685000</v>
      </c>
      <c r="AH2" s="2">
        <v>1455000</v>
      </c>
      <c r="AI2" s="2">
        <v>1955000</v>
      </c>
      <c r="AL2" s="2">
        <v>1100000</v>
      </c>
      <c r="AM2" s="2">
        <v>275000</v>
      </c>
      <c r="AN2" s="2">
        <v>685000</v>
      </c>
      <c r="AO2" s="2">
        <v>1455000</v>
      </c>
      <c r="AP2" s="2">
        <v>1955000</v>
      </c>
      <c r="AS2" s="2">
        <v>500000</v>
      </c>
      <c r="AT2" s="2">
        <v>175000</v>
      </c>
      <c r="AU2" s="2">
        <v>585000</v>
      </c>
      <c r="AV2" s="2">
        <v>1355000</v>
      </c>
      <c r="AW2" s="2">
        <v>1855000</v>
      </c>
      <c r="AZ2" s="2">
        <v>1000000</v>
      </c>
      <c r="BA2" s="2">
        <v>175000</v>
      </c>
      <c r="BB2" s="2">
        <v>585000</v>
      </c>
      <c r="BC2" s="2">
        <v>1355000</v>
      </c>
      <c r="BD2" s="2">
        <v>1855000</v>
      </c>
      <c r="BG2" s="2">
        <v>400000</v>
      </c>
      <c r="BH2" s="2">
        <v>75000</v>
      </c>
      <c r="BI2" s="2">
        <v>485000</v>
      </c>
      <c r="BJ2" s="2">
        <v>1255000</v>
      </c>
      <c r="BK2" s="2">
        <v>1755000</v>
      </c>
      <c r="BL2" s="1"/>
      <c r="BM2" s="1"/>
      <c r="BN2" s="10">
        <v>900000</v>
      </c>
      <c r="BO2" s="10">
        <v>75000</v>
      </c>
      <c r="BP2" s="10">
        <v>485000</v>
      </c>
      <c r="BQ2" s="10">
        <v>1255000</v>
      </c>
      <c r="BR2" s="10">
        <v>1755000</v>
      </c>
    </row>
    <row r="3" spans="1:70">
      <c r="B3" s="297" t="s">
        <v>123</v>
      </c>
      <c r="C3" s="297"/>
      <c r="D3" s="297"/>
      <c r="E3" s="297"/>
      <c r="F3" s="297"/>
      <c r="G3" s="297"/>
      <c r="H3" s="297"/>
      <c r="I3" s="297"/>
      <c r="J3" s="297"/>
      <c r="K3" s="297"/>
      <c r="L3" s="297"/>
      <c r="M3" s="297"/>
      <c r="N3" s="297"/>
      <c r="O3" s="297"/>
      <c r="P3" s="297"/>
      <c r="Q3" s="297"/>
      <c r="R3" s="297"/>
      <c r="S3" s="297"/>
      <c r="T3" s="297"/>
      <c r="U3" s="297"/>
      <c r="V3" s="297"/>
      <c r="W3" s="297"/>
      <c r="X3" s="297"/>
      <c r="Y3" s="7"/>
      <c r="Z3" s="7"/>
      <c r="AC3" s="290" t="s">
        <v>59</v>
      </c>
      <c r="AD3" s="290"/>
      <c r="AE3" s="290"/>
      <c r="AF3" s="290"/>
      <c r="AG3" s="290"/>
      <c r="AH3" s="8">
        <v>10000000</v>
      </c>
      <c r="AI3" s="6" t="s">
        <v>60</v>
      </c>
      <c r="AJ3" s="290" t="s">
        <v>59</v>
      </c>
      <c r="AK3" s="290"/>
      <c r="AL3" s="290"/>
      <c r="AM3" s="290"/>
      <c r="AN3" s="290"/>
      <c r="AO3" s="8">
        <v>10000000</v>
      </c>
      <c r="AP3" s="6" t="s">
        <v>60</v>
      </c>
      <c r="AQ3" s="289" t="str">
        <f>"公的年金等にかかる雑所得以外の所得に係る合計所得金額が"&amp;TEXT(AH3,"#,##0")&amp;"円以上"</f>
        <v>公的年金等にかかる雑所得以外の所得に係る合計所得金額が10,000,000円以上</v>
      </c>
      <c r="AR3" s="289"/>
      <c r="AS3" s="289"/>
      <c r="AT3" s="289"/>
      <c r="AU3" s="289"/>
      <c r="AV3" s="8">
        <v>20000000</v>
      </c>
      <c r="AW3" s="6" t="s">
        <v>60</v>
      </c>
      <c r="AX3" s="289" t="str">
        <f>"公的年金等にかかる雑所得以外の所得に係る合計所得金額が"&amp;TEXT(AO3,"#,##0")&amp;"円以上"</f>
        <v>公的年金等にかかる雑所得以外の所得に係る合計所得金額が10,000,000円以上</v>
      </c>
      <c r="AY3" s="289"/>
      <c r="AZ3" s="289"/>
      <c r="BA3" s="289"/>
      <c r="BB3" s="289"/>
      <c r="BC3" s="8">
        <v>20000000</v>
      </c>
      <c r="BD3" s="6" t="s">
        <v>60</v>
      </c>
      <c r="BE3" s="290" t="s">
        <v>69</v>
      </c>
      <c r="BF3" s="290"/>
      <c r="BG3" s="290"/>
      <c r="BH3" s="290"/>
      <c r="BI3" s="290"/>
      <c r="BJ3" s="8">
        <v>20000000</v>
      </c>
      <c r="BK3" s="6" t="s">
        <v>70</v>
      </c>
      <c r="BL3" s="291" t="s">
        <v>69</v>
      </c>
      <c r="BM3" s="292"/>
      <c r="BN3" s="292"/>
      <c r="BO3" s="292"/>
      <c r="BP3" s="292"/>
      <c r="BQ3" s="16">
        <v>20000000</v>
      </c>
      <c r="BR3" s="17" t="s">
        <v>70</v>
      </c>
    </row>
    <row r="4" spans="1:70">
      <c r="AC4" s="13">
        <v>64</v>
      </c>
      <c r="AD4" s="10">
        <v>0</v>
      </c>
      <c r="AE4" s="10">
        <f>AD5+1</f>
        <v>600001</v>
      </c>
      <c r="AF4" s="10">
        <f>AE5+1</f>
        <v>1300000</v>
      </c>
      <c r="AG4" s="10">
        <f>AF5+1</f>
        <v>4100000</v>
      </c>
      <c r="AH4" s="10">
        <f>AG5+1</f>
        <v>7700000</v>
      </c>
      <c r="AI4" s="10">
        <f>AH5+1</f>
        <v>10000000</v>
      </c>
      <c r="AJ4" s="14">
        <v>65</v>
      </c>
      <c r="AK4" s="10">
        <v>0</v>
      </c>
      <c r="AL4" s="10">
        <f>AK5+1</f>
        <v>1100001</v>
      </c>
      <c r="AM4" s="10">
        <f>AL5+1</f>
        <v>3300000</v>
      </c>
      <c r="AN4" s="10">
        <f>AM5+1</f>
        <v>4100000</v>
      </c>
      <c r="AO4" s="10">
        <f>AN5+1</f>
        <v>7700000</v>
      </c>
      <c r="AP4" s="10">
        <f>AO5+1</f>
        <v>10000000</v>
      </c>
      <c r="AQ4" s="13">
        <v>64</v>
      </c>
      <c r="AR4" s="10">
        <v>0</v>
      </c>
      <c r="AS4" s="10">
        <f>AR5+1</f>
        <v>600001</v>
      </c>
      <c r="AT4" s="10">
        <f>AS5+1</f>
        <v>1300000</v>
      </c>
      <c r="AU4" s="10">
        <f>AT5+1</f>
        <v>4100000</v>
      </c>
      <c r="AV4" s="10">
        <f>AU5+1</f>
        <v>7700000</v>
      </c>
      <c r="AW4" s="10">
        <f>AV5+1</f>
        <v>10000000</v>
      </c>
      <c r="AX4" s="14">
        <v>65</v>
      </c>
      <c r="AY4" s="10">
        <v>0</v>
      </c>
      <c r="AZ4" s="10">
        <f>AY5+1</f>
        <v>1100001</v>
      </c>
      <c r="BA4" s="10">
        <f>AZ5+1</f>
        <v>3300000</v>
      </c>
      <c r="BB4" s="10">
        <f>BA5+1</f>
        <v>4100000</v>
      </c>
      <c r="BC4" s="10">
        <f>BB5+1</f>
        <v>7700000</v>
      </c>
      <c r="BD4" s="10">
        <f>BC5+1</f>
        <v>10000000</v>
      </c>
      <c r="BE4" s="13">
        <v>64</v>
      </c>
      <c r="BF4" s="10">
        <v>0</v>
      </c>
      <c r="BG4" s="10">
        <f>BF5+1</f>
        <v>600001</v>
      </c>
      <c r="BH4" s="10">
        <f>BG5+1</f>
        <v>1300000</v>
      </c>
      <c r="BI4" s="10">
        <f>BH5+1</f>
        <v>4100000</v>
      </c>
      <c r="BJ4" s="10">
        <f>BI5+1</f>
        <v>7700000</v>
      </c>
      <c r="BK4" s="10">
        <f>BJ5+1</f>
        <v>10000000</v>
      </c>
      <c r="BL4" s="14">
        <v>65</v>
      </c>
      <c r="BM4" s="10">
        <v>0</v>
      </c>
      <c r="BN4" s="10">
        <f>BM5+1</f>
        <v>1100001</v>
      </c>
      <c r="BO4" s="10">
        <f>BN5+1</f>
        <v>3300000</v>
      </c>
      <c r="BP4" s="10">
        <f>BO5+1</f>
        <v>4100000</v>
      </c>
      <c r="BQ4" s="10">
        <f>BP5+1</f>
        <v>7700000</v>
      </c>
      <c r="BR4" s="10">
        <f>BQ5+1</f>
        <v>10000000</v>
      </c>
    </row>
    <row r="5" spans="1:70">
      <c r="A5" s="20"/>
      <c r="B5" s="276" t="s">
        <v>8</v>
      </c>
      <c r="C5" s="276"/>
      <c r="D5" s="276"/>
      <c r="E5" s="276" t="s">
        <v>9</v>
      </c>
      <c r="F5" s="276"/>
      <c r="G5" s="276"/>
      <c r="H5" s="276" t="s">
        <v>10</v>
      </c>
      <c r="I5" s="276"/>
      <c r="J5" s="286" t="s">
        <v>53</v>
      </c>
      <c r="K5" s="287"/>
      <c r="L5" s="288"/>
      <c r="M5" s="286" t="s">
        <v>54</v>
      </c>
      <c r="N5" s="287"/>
      <c r="O5" s="288"/>
      <c r="P5" s="286" t="s">
        <v>55</v>
      </c>
      <c r="Q5" s="287"/>
      <c r="R5" s="288"/>
      <c r="S5" s="286" t="s">
        <v>56</v>
      </c>
      <c r="T5" s="287"/>
      <c r="U5" s="288"/>
      <c r="V5" s="286" t="s">
        <v>57</v>
      </c>
      <c r="W5" s="287"/>
      <c r="X5" s="288"/>
      <c r="Y5" s="286" t="s">
        <v>6</v>
      </c>
      <c r="Z5" s="287"/>
      <c r="AA5" s="288"/>
      <c r="AC5" s="15">
        <f>DATE(YEAR(試算基準日),1,1)</f>
        <v>46023</v>
      </c>
      <c r="AD5" s="10">
        <v>600000</v>
      </c>
      <c r="AE5" s="10">
        <v>1299999</v>
      </c>
      <c r="AF5" s="10">
        <v>4099999</v>
      </c>
      <c r="AG5" s="10">
        <v>7699999</v>
      </c>
      <c r="AH5" s="10">
        <v>9999999</v>
      </c>
      <c r="AI5" s="10"/>
      <c r="AJ5" s="15">
        <f>DATE(YEAR(試算基準日),1,1)</f>
        <v>46023</v>
      </c>
      <c r="AK5" s="10">
        <v>1100000</v>
      </c>
      <c r="AL5" s="10">
        <v>3299999</v>
      </c>
      <c r="AM5" s="10">
        <v>4099999</v>
      </c>
      <c r="AN5" s="10">
        <v>7699999</v>
      </c>
      <c r="AO5" s="10">
        <v>9999999</v>
      </c>
      <c r="AP5" s="10"/>
      <c r="AQ5" s="15">
        <f>DATE(YEAR(試算基準日),1,1)</f>
        <v>46023</v>
      </c>
      <c r="AR5" s="10">
        <v>600000</v>
      </c>
      <c r="AS5" s="10">
        <v>1299999</v>
      </c>
      <c r="AT5" s="10">
        <v>4099999</v>
      </c>
      <c r="AU5" s="10">
        <v>7699999</v>
      </c>
      <c r="AV5" s="10">
        <v>9999999</v>
      </c>
      <c r="AW5" s="10"/>
      <c r="AX5" s="15">
        <f>DATE(YEAR(試算基準日),1,1)</f>
        <v>46023</v>
      </c>
      <c r="AY5" s="10">
        <v>1100000</v>
      </c>
      <c r="AZ5" s="10">
        <v>3299999</v>
      </c>
      <c r="BA5" s="10">
        <v>4099999</v>
      </c>
      <c r="BB5" s="10">
        <v>7699999</v>
      </c>
      <c r="BC5" s="10">
        <v>9999999</v>
      </c>
      <c r="BD5" s="10"/>
      <c r="BE5" s="15">
        <f>DATE(YEAR(試算基準日),1,1)</f>
        <v>46023</v>
      </c>
      <c r="BF5" s="10">
        <v>600000</v>
      </c>
      <c r="BG5" s="10">
        <v>1299999</v>
      </c>
      <c r="BH5" s="10">
        <v>4099999</v>
      </c>
      <c r="BI5" s="10">
        <v>7699999</v>
      </c>
      <c r="BJ5" s="10">
        <v>9999999</v>
      </c>
      <c r="BK5" s="10"/>
      <c r="BL5" s="15">
        <f>DATE(YEAR(試算基準日),1,1)</f>
        <v>46023</v>
      </c>
      <c r="BM5" s="10">
        <v>1100000</v>
      </c>
      <c r="BN5" s="10">
        <v>3299999</v>
      </c>
      <c r="BO5" s="10">
        <v>4099999</v>
      </c>
      <c r="BP5" s="10">
        <v>7699999</v>
      </c>
      <c r="BQ5" s="10">
        <v>9999999</v>
      </c>
      <c r="BR5" s="10"/>
    </row>
    <row r="6" spans="1:70">
      <c r="A6" s="20" t="s">
        <v>41</v>
      </c>
      <c r="B6" s="272" t="str">
        <f>IF('公開用 試算書'!B12="","",'公開用 試算書'!B12)</f>
        <v/>
      </c>
      <c r="C6" s="272"/>
      <c r="D6" s="272"/>
      <c r="E6" s="273" t="str">
        <f>IF('公開用 試算書'!G12="","",'公開用 試算書'!G12)</f>
        <v/>
      </c>
      <c r="F6" s="273"/>
      <c r="G6" s="273"/>
      <c r="H6" s="274" t="str">
        <f t="shared" ref="H6:H13" si="0">IF(E6="","",YEAR(試算基準日)-YEAR(E6))</f>
        <v/>
      </c>
      <c r="I6" s="274"/>
      <c r="J6" s="275">
        <f>IF('公開用 試算書'!L12="",0,'公開用 試算書'!L12)</f>
        <v>0</v>
      </c>
      <c r="K6" s="275"/>
      <c r="L6" s="275"/>
      <c r="M6" s="277">
        <f>'公開用 試算書'!O12</f>
        <v>0</v>
      </c>
      <c r="N6" s="278"/>
      <c r="O6" s="279"/>
      <c r="P6" s="277" t="str">
        <f>IF('公開用 試算書'!R12="","",'公開用 試算書'!R12)</f>
        <v/>
      </c>
      <c r="Q6" s="278"/>
      <c r="R6" s="279"/>
      <c r="S6" s="277" t="str">
        <f t="shared" ref="S6:S13" si="1">IF(H6&gt;=$P$15,IF(P6="","",IF(SUM(AC6:BR6)-$S$15&lt;0,0,SUM(AC6:BR6)-$S$15)),IF(P6="","",SUM(AC6:BR6)))</f>
        <v/>
      </c>
      <c r="T6" s="278"/>
      <c r="U6" s="279"/>
      <c r="V6" s="275">
        <f>IF('公開用 試算書'!X12="",0,'公開用 試算書'!X12)</f>
        <v>0</v>
      </c>
      <c r="W6" s="275"/>
      <c r="X6" s="275"/>
      <c r="Y6" s="277">
        <f>IF(M6="",0,M6)+IF(S6="",0,S6)+IF(V6="",0,V6)</f>
        <v>0</v>
      </c>
      <c r="Z6" s="278"/>
      <c r="AA6" s="279"/>
      <c r="AC6" s="20" t="str">
        <f>IF($P6="","",IF(AND($M6+$V6&lt;=AH$3,DATEDIF($E6,AC$5,"Y")&lt;=AC$4,$P6&gt;0),"○","×"))</f>
        <v/>
      </c>
      <c r="AD6" s="10" t="str">
        <f>IF($P6="","",IF($AC6="×",0,IF(AND($P6&gt;=AD$4,$P6&lt;=AD$5),0,0)))</f>
        <v/>
      </c>
      <c r="AE6" s="10" t="str">
        <f>IF($P6="","",IF($AC6="×",0,IF(AND($P6&gt;=AE$4,$P6&lt;=AE$5),$P6*AE$1-AE$2,0)))</f>
        <v/>
      </c>
      <c r="AF6" s="10" t="str">
        <f t="shared" ref="AF6:AH6" si="2">IF($P6="","",IF($AC6="×",0,IF(AND($P6&gt;=AF$4,$P6&lt;=AF$5),$P6*AF$1-AF$2,0)))</f>
        <v/>
      </c>
      <c r="AG6" s="10" t="str">
        <f t="shared" si="2"/>
        <v/>
      </c>
      <c r="AH6" s="10" t="str">
        <f t="shared" si="2"/>
        <v/>
      </c>
      <c r="AI6" s="10" t="str">
        <f>IF($P6="","",IF($AC6="×",0,IF($P6&gt;=AI$4,$P6*AI$1-AI$2,0)))</f>
        <v/>
      </c>
      <c r="AJ6" s="20" t="str">
        <f>IF($P6="","",IF(AND($M6+$V6&lt;=AO$3,DATEDIF($E6,AJ$5,"Y")&gt;=AJ$4,$P6&gt;0),"○","×"))</f>
        <v/>
      </c>
      <c r="AK6" s="10" t="str">
        <f>IF($P6="","",IF($AJ6="×",0,IF(AND($P6&gt;=AK$4,$P6&lt;=AK$5),0,0)))</f>
        <v/>
      </c>
      <c r="AL6" s="10" t="str">
        <f>IF($P6="","",IF($AJ6="×",0,IF(AND($P6&gt;=AL$4,$P6&lt;=AL$5),$P6*AL$1-AL$2,0)))</f>
        <v/>
      </c>
      <c r="AM6" s="10" t="str">
        <f>IF($P6="","",IF($AJ6="×",0,IF(AND($P6&gt;=AM$4,$P6&lt;=AM$5),$P6*AM$1-AM$2,0)))</f>
        <v/>
      </c>
      <c r="AN6" s="10" t="str">
        <f>IF($P6="","",IF($AJ6="×",0,IF(AND($P6&gt;=AN$4,$P6&lt;=AN$5),$P6*AN$1-AN$2,0)))</f>
        <v/>
      </c>
      <c r="AO6" s="10" t="str">
        <f>IF($P6="","",IF($AJ6="×",0,IF(AND($P6&gt;=AO$4,$P6&lt;=AO$5),$P6*AO$1-AO$2,0)))</f>
        <v/>
      </c>
      <c r="AP6" s="10" t="str">
        <f>IF($P6="","",IF($AJ6="×",0,IF($P6&gt;=AP$4,$P6*AP$1-AP$2,0)))</f>
        <v/>
      </c>
      <c r="AQ6" s="20" t="str">
        <f>IF($P6="","",IF(AND($M6+$V6&lt;=AV$3,DATEDIF($E6,AQ$5,"Y")&lt;=AQ$4,$P6&gt;0,$M6+$V6&gt;AH$3),"○","×"))</f>
        <v/>
      </c>
      <c r="AR6" s="10" t="str">
        <f>IF($P6="","",IF($AQ6="×",0,IF(AND($P6&gt;=AR$4,$P6&lt;=AR$5),0,0)))</f>
        <v/>
      </c>
      <c r="AS6" s="10" t="str">
        <f>IF($P6="","",IF($AQ6="×",0,IF(AND($P6&gt;=AS$4,$P6&lt;=AS$5),$P6*AS$1-AS$2,0)))</f>
        <v/>
      </c>
      <c r="AT6" s="10" t="str">
        <f>IF($P6="","",IF($AQ6="×",0,IF(AND($P6&gt;=AT$4,$P6&lt;=AT$5),$P6*AT$1-AT$2,0)))</f>
        <v/>
      </c>
      <c r="AU6" s="10" t="str">
        <f>IF($P6="","",IF($AQ6="×",0,IF(AND($P6&gt;=AU$4,$P6&lt;=AU$5),$P6*AU$1-AU$2,0)))</f>
        <v/>
      </c>
      <c r="AV6" s="10" t="str">
        <f>IF($P6="","",IF($AQ6="×",0,IF(AND($P6&gt;=AV$4,$P6&lt;=AV$5),$P6*AV$1-AV$2,0)))</f>
        <v/>
      </c>
      <c r="AW6" s="10" t="str">
        <f>IF($P6="","",IF($AQ6="×",0,IF($P6&gt;=AW$4,$P6*AW$1-AW$2,0)))</f>
        <v/>
      </c>
      <c r="AX6" s="20" t="str">
        <f>IF($P6="","",IF(AND($M6+$V6&lt;=BC$3,DATEDIF($E6,AX$5,"Y")&gt;=AX$4,$P6&gt;0,$M6+$V6&gt;AO3),"○","×"))</f>
        <v/>
      </c>
      <c r="AY6" s="10" t="str">
        <f>IF($P6="","",IF($AX6="×",0,IF(AND($P6&gt;=AY$4,$P6&lt;=AY$5),0,0)))</f>
        <v/>
      </c>
      <c r="AZ6" s="10" t="str">
        <f>IF($P6="","",IF($AX6="×",0,IF(AND($P6&gt;=AZ$4,$P6&lt;=AZ$5),$P6*AZ$1-AZ$2,0)))</f>
        <v/>
      </c>
      <c r="BA6" s="10" t="str">
        <f>IF($P6="","",IF($AX6="×",0,IF(AND($P6&gt;=BA$4,$P6&lt;=BA$5),$P6*BA$1-BA$2,0)))</f>
        <v/>
      </c>
      <c r="BB6" s="10" t="str">
        <f>IF($P6="","",IF($AX6="×",0,IF(AND($P6&gt;=BB$4,$P6&lt;=BB$5),$P6*BB$1-BB$2,0)))</f>
        <v/>
      </c>
      <c r="BC6" s="10" t="str">
        <f>IF($P6="","",IF($AX6="×",0,IF(AND($P6&gt;=BC$4,$P6&lt;=BC$5),$P6*BC$1-BC$2,0)))</f>
        <v/>
      </c>
      <c r="BD6" s="10" t="str">
        <f>IF($P6="","",IF($AX6="×",0,IF($P6&gt;=BD$4,$P6*BD$1-BD$2,0)))</f>
        <v/>
      </c>
      <c r="BE6" s="20" t="str">
        <f>IF($P6="","",IF(AND(DATEDIF($E6,BE$5,"Y")&lt;=BE$4,$P6&gt;0,$M6+$V6&gt;AV$3),"○","×"))</f>
        <v/>
      </c>
      <c r="BF6" s="10" t="str">
        <f>IF($P6="","",IF($BE6="×",0,IF(AND($P6&gt;=BF$4,$P6&lt;=BF$5),0,0)))</f>
        <v/>
      </c>
      <c r="BG6" s="10" t="str">
        <f>IF($P6="","",IF($BE6="×",0,IF(AND($P6&gt;=BG$4,$P6&lt;=BG$5),$P6*BG$1-BG$2,0)))</f>
        <v/>
      </c>
      <c r="BH6" s="10" t="str">
        <f>IF($P6="","",IF($BE6="×",0,IF(AND($P6&gt;=BH$4,$P6&lt;=BH$5),$P6*BH$1-BH$2,0)))</f>
        <v/>
      </c>
      <c r="BI6" s="10" t="str">
        <f>IF($P6="","",IF($BE6="×",0,IF(AND($P6&gt;=BI$4,$P6&lt;=BI$5),$P6*BI$1-BI$2,0)))</f>
        <v/>
      </c>
      <c r="BJ6" s="10" t="str">
        <f>IF($P6="","",IF($BE6="×",0,IF(AND($P6&gt;=BJ$4,$P6&lt;=BJ$5),$P6*BJ$1-BJ$2,0)))</f>
        <v/>
      </c>
      <c r="BK6" s="10" t="str">
        <f>IF($P6="","",IF($BE6="×",0,IF($P6&gt;=BK$4,$P6*BK$1-BK$2,0)))</f>
        <v/>
      </c>
      <c r="BL6" s="20" t="str">
        <f>IF($P6="","",IF(AND(DATEDIF($E6,BL$5,"Y")&gt;=BL$4,$P6&gt;0,$M6+$V6&gt;BC3),"○","×"))</f>
        <v/>
      </c>
      <c r="BM6" s="10" t="str">
        <f>IF($P6="","",IF($BL6="×",0,IF(AND($P6&gt;=BM$4,$P6&lt;=BM$5),0,0)))</f>
        <v/>
      </c>
      <c r="BN6" s="10" t="str">
        <f>IF($P6="","",IF($BL6="×",0,IF(AND($P6&gt;=BN$4,$P6&lt;=BN$5),$P6*BN$1-BN$2,0)))</f>
        <v/>
      </c>
      <c r="BO6" s="10" t="str">
        <f>IF($P6="","",IF($BL6="×",0,IF(AND($P6&gt;=BO$4,$P6&lt;=BO$5),$P6*BO$1-BO$2,0)))</f>
        <v/>
      </c>
      <c r="BP6" s="10" t="str">
        <f>IF($P6="","",IF($BL6="×",0,IF(AND($P6&gt;=BP$4,$P6&lt;=BP$5),$P6*BP$1-BP$2,0)))</f>
        <v/>
      </c>
      <c r="BQ6" s="10" t="str">
        <f>IF($P6="","",IF($BL6="×",0,IF(AND($P6&gt;=BQ$4,$P6&lt;=BQ$5),$P6*BQ$1-BQ$2,0)))</f>
        <v/>
      </c>
      <c r="BR6" s="10" t="str">
        <f>IF($P6="","",IF($BL6="×",0,IF($P6&gt;=BR$4,$P6*BR$1-BR$2,0)))</f>
        <v/>
      </c>
    </row>
    <row r="7" spans="1:70">
      <c r="A7" s="20" t="s">
        <v>42</v>
      </c>
      <c r="B7" s="272" t="str">
        <f>IF('公開用 試算書'!B13="","",'公開用 試算書'!B13)</f>
        <v/>
      </c>
      <c r="C7" s="272"/>
      <c r="D7" s="272"/>
      <c r="E7" s="273" t="str">
        <f>IF('公開用 試算書'!G13="","",'公開用 試算書'!G13)</f>
        <v/>
      </c>
      <c r="F7" s="273"/>
      <c r="G7" s="273"/>
      <c r="H7" s="284" t="str">
        <f t="shared" si="0"/>
        <v/>
      </c>
      <c r="I7" s="285"/>
      <c r="J7" s="275">
        <f>IF('公開用 試算書'!L13="",0,'公開用 試算書'!L13)</f>
        <v>0</v>
      </c>
      <c r="K7" s="275"/>
      <c r="L7" s="275"/>
      <c r="M7" s="277">
        <f>'公開用 試算書'!O13</f>
        <v>0</v>
      </c>
      <c r="N7" s="278"/>
      <c r="O7" s="279"/>
      <c r="P7" s="277" t="str">
        <f>IF('公開用 試算書'!R13="","",'公開用 試算書'!R13)</f>
        <v/>
      </c>
      <c r="Q7" s="278"/>
      <c r="R7" s="279"/>
      <c r="S7" s="277" t="str">
        <f t="shared" si="1"/>
        <v/>
      </c>
      <c r="T7" s="278"/>
      <c r="U7" s="279"/>
      <c r="V7" s="275">
        <f>IF('公開用 試算書'!X13="",0,'公開用 試算書'!X13)</f>
        <v>0</v>
      </c>
      <c r="W7" s="275"/>
      <c r="X7" s="275"/>
      <c r="Y7" s="277">
        <f t="shared" ref="Y7:Y13" si="3">IF(M7="",0,M7)+IF(S7="",0,S7)+IF(V7="",0,V7)</f>
        <v>0</v>
      </c>
      <c r="Z7" s="278"/>
      <c r="AA7" s="279"/>
      <c r="AC7" s="20" t="str">
        <f t="shared" ref="AC7:AC13" si="4">IF($P7="","",IF(AND($M7+$V7&lt;=AH$3,DATEDIF($E7,AC$5,"Y")&lt;=AC$4,$P7&gt;0),"○","×"))</f>
        <v/>
      </c>
      <c r="AD7" s="10" t="str">
        <f t="shared" ref="AD7:AD10" si="5">IF($P7="","",IF($AC7="×",0,IF(AND($P7&gt;=AD$4,$P7&lt;=AD$5),0,0)))</f>
        <v/>
      </c>
      <c r="AE7" s="10" t="str">
        <f t="shared" ref="AE7:AH13" si="6">IF($P7="","",IF($AC7="×",0,IF(AND($P7&gt;=AE$4,$P7&lt;=AE$5),$P7*AE$1-AE$2,0)))</f>
        <v/>
      </c>
      <c r="AF7" s="10" t="str">
        <f t="shared" si="6"/>
        <v/>
      </c>
      <c r="AG7" s="10" t="str">
        <f t="shared" si="6"/>
        <v/>
      </c>
      <c r="AH7" s="10" t="str">
        <f t="shared" si="6"/>
        <v/>
      </c>
      <c r="AI7" s="10" t="str">
        <f t="shared" ref="AI7:AI13" si="7">IF($P7="","",IF($AC7="×",0,IF($P7&gt;=AI$4,$P7*AI$1-AI$2,0)))</f>
        <v/>
      </c>
      <c r="AJ7" s="20" t="str">
        <f t="shared" ref="AJ7:AJ13" si="8">IF($P7="","",IF(AND($M7+$V7&lt;=AO$3,DATEDIF($E7,AJ$5,"Y")&gt;=AJ$4,$P7&gt;0),"○","×"))</f>
        <v/>
      </c>
      <c r="AK7" s="10" t="str">
        <f t="shared" ref="AK7:AK14" si="9">IF($P7="","",IF($AJ7="×",0,IF(AND($P7&gt;=AK$4,$P7&lt;=AK$5),0,0)))</f>
        <v/>
      </c>
      <c r="AL7" s="10" t="str">
        <f t="shared" ref="AL7:AO14" si="10">IF($P7="","",IF($AJ7="×",0,IF(AND($P7&gt;=AL$4,$P7&lt;=AL$5),$P7*AL$1-AL$2,0)))</f>
        <v/>
      </c>
      <c r="AM7" s="10" t="str">
        <f t="shared" si="10"/>
        <v/>
      </c>
      <c r="AN7" s="10" t="str">
        <f t="shared" si="10"/>
        <v/>
      </c>
      <c r="AO7" s="10" t="str">
        <f t="shared" si="10"/>
        <v/>
      </c>
      <c r="AP7" s="10" t="str">
        <f t="shared" ref="AP7:AP14" si="11">IF($P7="","",IF($AJ7="×",0,IF($P7&gt;=AP$4,$P7*AP$1-AP$2,0)))</f>
        <v/>
      </c>
      <c r="AQ7" s="20" t="str">
        <f t="shared" ref="AQ7:AQ13" si="12">IF($P7="","",IF(AND($M7+$V7&lt;=AV$3,DATEDIF($E7,AQ$5,"Y")&lt;=AQ$4,$P7&gt;0,$M7+$V7&gt;AH$3),"○","×"))</f>
        <v/>
      </c>
      <c r="AR7" s="10" t="str">
        <f t="shared" ref="AR7:AR13" si="13">IF($P7="","",IF($AQ7="×",0,IF(AND($P7&gt;=AR$4,$P7&lt;=AR$5),0,0)))</f>
        <v/>
      </c>
      <c r="AS7" s="10" t="str">
        <f t="shared" ref="AS7:AV13" si="14">IF($P7="","",IF($AQ7="×",0,IF(AND($P7&gt;=AS$4,$P7&lt;=AS$5),$P7*AS$1-AS$2,0)))</f>
        <v/>
      </c>
      <c r="AT7" s="10" t="str">
        <f t="shared" si="14"/>
        <v/>
      </c>
      <c r="AU7" s="10" t="str">
        <f t="shared" si="14"/>
        <v/>
      </c>
      <c r="AV7" s="10" t="str">
        <f t="shared" si="14"/>
        <v/>
      </c>
      <c r="AW7" s="10" t="str">
        <f t="shared" ref="AW7:AW13" si="15">IF($P7="","",IF($AQ7="×",0,IF($P7&gt;=AW$4,$P7*AW$1-AW$2,0)))</f>
        <v/>
      </c>
      <c r="AX7" s="20" t="str">
        <f t="shared" ref="AX7:AX13" si="16">IF($P7="","",IF(AND($M7+$V7&lt;=BC$3,DATEDIF($E7,AX$5,"Y")&gt;=AX$4,$P7&gt;0,$M7+$V7&gt;AO4),"○","×"))</f>
        <v/>
      </c>
      <c r="AY7" s="10" t="str">
        <f t="shared" ref="AY7:AY13" si="17">IF($P7="","",IF($AX7="×",0,IF(AND($P7&gt;=AY$4,$P7&lt;=AY$5),0,0)))</f>
        <v/>
      </c>
      <c r="AZ7" s="10" t="str">
        <f t="shared" ref="AZ7:BC13" si="18">IF($P7="","",IF($AX7="×",0,IF(AND($P7&gt;=AZ$4,$P7&lt;=AZ$5),$P7*AZ$1-AZ$2,0)))</f>
        <v/>
      </c>
      <c r="BA7" s="10" t="str">
        <f t="shared" si="18"/>
        <v/>
      </c>
      <c r="BB7" s="10" t="str">
        <f t="shared" si="18"/>
        <v/>
      </c>
      <c r="BC7" s="10" t="str">
        <f t="shared" si="18"/>
        <v/>
      </c>
      <c r="BD7" s="10" t="str">
        <f t="shared" ref="BD7:BD13" si="19">IF($P7="","",IF($AX7="×",0,IF($P7&gt;=BD$4,$P7*BD$1-BD$2,0)))</f>
        <v/>
      </c>
      <c r="BE7" s="20" t="str">
        <f t="shared" ref="BE7:BE13" si="20">IF($P7="","",IF(AND(DATEDIF($E7,BE$5,"Y")&lt;=BE$4,$P7&gt;0,$M7+$V7&gt;AV$3),"○","×"))</f>
        <v/>
      </c>
      <c r="BF7" s="10" t="str">
        <f t="shared" ref="BF7:BF13" si="21">IF($P7="","",IF($BE7="×",0,IF(AND($P7&gt;=BF$4,$P7&lt;=BF$5),0,0)))</f>
        <v/>
      </c>
      <c r="BG7" s="10" t="str">
        <f t="shared" ref="BG7:BJ13" si="22">IF($P7="","",IF($BE7="×",0,IF(AND($P7&gt;=BG$4,$P7&lt;=BG$5),$P7*BG$1-BG$2,0)))</f>
        <v/>
      </c>
      <c r="BH7" s="10" t="str">
        <f t="shared" si="22"/>
        <v/>
      </c>
      <c r="BI7" s="10" t="str">
        <f t="shared" si="22"/>
        <v/>
      </c>
      <c r="BJ7" s="10" t="str">
        <f t="shared" si="22"/>
        <v/>
      </c>
      <c r="BK7" s="10" t="str">
        <f t="shared" ref="BK7:BK13" si="23">IF($P7="","",IF($BE7="×",0,IF($P7&gt;=BK$4,$P7*BK$1-BK$2,0)))</f>
        <v/>
      </c>
      <c r="BL7" s="20" t="str">
        <f t="shared" ref="BL7:BL13" si="24">IF($P7="","",IF(AND(DATEDIF($E7,BL$5,"Y")&gt;=BL$4,$P7&gt;0,$M7+$V7&gt;BC4),"○","×"))</f>
        <v/>
      </c>
      <c r="BM7" s="10" t="str">
        <f t="shared" ref="BM7:BM13" si="25">IF($P7="","",IF($BL7="×",0,IF(AND($P7&gt;=BM$4,$P7&lt;=BM$5),0,0)))</f>
        <v/>
      </c>
      <c r="BN7" s="10" t="str">
        <f t="shared" ref="BN7:BQ13" si="26">IF($P7="","",IF($BL7="×",0,IF(AND($P7&gt;=BN$4,$P7&lt;=BN$5),$P7*BN$1-BN$2,0)))</f>
        <v/>
      </c>
      <c r="BO7" s="10" t="str">
        <f t="shared" si="26"/>
        <v/>
      </c>
      <c r="BP7" s="10" t="str">
        <f t="shared" si="26"/>
        <v/>
      </c>
      <c r="BQ7" s="10" t="str">
        <f t="shared" si="26"/>
        <v/>
      </c>
      <c r="BR7" s="10" t="str">
        <f t="shared" ref="BR7:BR13" si="27">IF($P7="","",IF($BL7="×",0,IF($P7&gt;=BR$4,$P7*BR$1-BR$2,0)))</f>
        <v/>
      </c>
    </row>
    <row r="8" spans="1:70">
      <c r="A8" s="20" t="s">
        <v>43</v>
      </c>
      <c r="B8" s="272" t="str">
        <f>IF('公開用 試算書'!B14="","",'公開用 試算書'!B14)</f>
        <v/>
      </c>
      <c r="C8" s="272"/>
      <c r="D8" s="272"/>
      <c r="E8" s="273" t="str">
        <f>IF('公開用 試算書'!G14="","",'公開用 試算書'!G14)</f>
        <v/>
      </c>
      <c r="F8" s="273"/>
      <c r="G8" s="273"/>
      <c r="H8" s="284" t="str">
        <f t="shared" si="0"/>
        <v/>
      </c>
      <c r="I8" s="285"/>
      <c r="J8" s="275">
        <f>IF('公開用 試算書'!L14="",0,'公開用 試算書'!L14)</f>
        <v>0</v>
      </c>
      <c r="K8" s="275"/>
      <c r="L8" s="275"/>
      <c r="M8" s="277">
        <f>'公開用 試算書'!O14</f>
        <v>0</v>
      </c>
      <c r="N8" s="278"/>
      <c r="O8" s="279"/>
      <c r="P8" s="277" t="str">
        <f>IF('公開用 試算書'!R14="","",'公開用 試算書'!R14)</f>
        <v/>
      </c>
      <c r="Q8" s="278"/>
      <c r="R8" s="279"/>
      <c r="S8" s="277" t="str">
        <f t="shared" si="1"/>
        <v/>
      </c>
      <c r="T8" s="278"/>
      <c r="U8" s="279"/>
      <c r="V8" s="275">
        <f>IF('公開用 試算書'!X14="",0,'公開用 試算書'!X14)</f>
        <v>0</v>
      </c>
      <c r="W8" s="275"/>
      <c r="X8" s="275"/>
      <c r="Y8" s="277">
        <f t="shared" si="3"/>
        <v>0</v>
      </c>
      <c r="Z8" s="278"/>
      <c r="AA8" s="279"/>
      <c r="AC8" s="20" t="str">
        <f t="shared" si="4"/>
        <v/>
      </c>
      <c r="AD8" s="10" t="str">
        <f t="shared" si="5"/>
        <v/>
      </c>
      <c r="AE8" s="10" t="str">
        <f t="shared" si="6"/>
        <v/>
      </c>
      <c r="AF8" s="10" t="str">
        <f t="shared" si="6"/>
        <v/>
      </c>
      <c r="AG8" s="10" t="str">
        <f>IF($P8="","",IF($AC8="×",0,IF(AND($P8&gt;=AG$4,$P8&lt;=AG$5),$P8*AG$1-AG$2,0)))</f>
        <v/>
      </c>
      <c r="AH8" s="10" t="str">
        <f>IF($P8="","",IF($AC8="×",0,IF(AND($P8&gt;=AH$4,$P8&lt;=AH$5),$P8*AH$1-AH$2,0)))</f>
        <v/>
      </c>
      <c r="AI8" s="10" t="str">
        <f t="shared" si="7"/>
        <v/>
      </c>
      <c r="AJ8" s="20" t="str">
        <f t="shared" si="8"/>
        <v/>
      </c>
      <c r="AK8" s="10" t="str">
        <f t="shared" si="9"/>
        <v/>
      </c>
      <c r="AL8" s="10" t="str">
        <f t="shared" si="10"/>
        <v/>
      </c>
      <c r="AM8" s="10" t="str">
        <f t="shared" si="10"/>
        <v/>
      </c>
      <c r="AN8" s="10" t="str">
        <f t="shared" si="10"/>
        <v/>
      </c>
      <c r="AO8" s="10" t="str">
        <f t="shared" si="10"/>
        <v/>
      </c>
      <c r="AP8" s="10" t="str">
        <f t="shared" si="11"/>
        <v/>
      </c>
      <c r="AQ8" s="20" t="str">
        <f t="shared" si="12"/>
        <v/>
      </c>
      <c r="AR8" s="10" t="str">
        <f t="shared" si="13"/>
        <v/>
      </c>
      <c r="AS8" s="10" t="str">
        <f t="shared" si="14"/>
        <v/>
      </c>
      <c r="AT8" s="10" t="str">
        <f t="shared" si="14"/>
        <v/>
      </c>
      <c r="AU8" s="10" t="str">
        <f t="shared" si="14"/>
        <v/>
      </c>
      <c r="AV8" s="10" t="str">
        <f t="shared" si="14"/>
        <v/>
      </c>
      <c r="AW8" s="10" t="str">
        <f t="shared" si="15"/>
        <v/>
      </c>
      <c r="AX8" s="20" t="str">
        <f t="shared" si="16"/>
        <v/>
      </c>
      <c r="AY8" s="10" t="str">
        <f t="shared" si="17"/>
        <v/>
      </c>
      <c r="AZ8" s="10" t="str">
        <f t="shared" si="18"/>
        <v/>
      </c>
      <c r="BA8" s="10" t="str">
        <f t="shared" si="18"/>
        <v/>
      </c>
      <c r="BB8" s="10" t="str">
        <f t="shared" si="18"/>
        <v/>
      </c>
      <c r="BC8" s="10" t="str">
        <f t="shared" si="18"/>
        <v/>
      </c>
      <c r="BD8" s="10" t="str">
        <f t="shared" si="19"/>
        <v/>
      </c>
      <c r="BE8" s="20" t="str">
        <f t="shared" si="20"/>
        <v/>
      </c>
      <c r="BF8" s="10" t="str">
        <f t="shared" si="21"/>
        <v/>
      </c>
      <c r="BG8" s="10" t="str">
        <f t="shared" si="22"/>
        <v/>
      </c>
      <c r="BH8" s="10" t="str">
        <f t="shared" si="22"/>
        <v/>
      </c>
      <c r="BI8" s="10" t="str">
        <f t="shared" si="22"/>
        <v/>
      </c>
      <c r="BJ8" s="10" t="str">
        <f t="shared" si="22"/>
        <v/>
      </c>
      <c r="BK8" s="10" t="str">
        <f t="shared" si="23"/>
        <v/>
      </c>
      <c r="BL8" s="20" t="str">
        <f t="shared" si="24"/>
        <v/>
      </c>
      <c r="BM8" s="10" t="str">
        <f t="shared" si="25"/>
        <v/>
      </c>
      <c r="BN8" s="10" t="str">
        <f t="shared" si="26"/>
        <v/>
      </c>
      <c r="BO8" s="10" t="str">
        <f t="shared" si="26"/>
        <v/>
      </c>
      <c r="BP8" s="10" t="str">
        <f t="shared" si="26"/>
        <v/>
      </c>
      <c r="BQ8" s="10" t="str">
        <f t="shared" si="26"/>
        <v/>
      </c>
      <c r="BR8" s="10" t="str">
        <f t="shared" si="27"/>
        <v/>
      </c>
    </row>
    <row r="9" spans="1:70">
      <c r="A9" s="20" t="s">
        <v>44</v>
      </c>
      <c r="B9" s="272" t="str">
        <f>IF('公開用 試算書'!B15="","",'公開用 試算書'!B15)</f>
        <v/>
      </c>
      <c r="C9" s="272"/>
      <c r="D9" s="272"/>
      <c r="E9" s="273" t="str">
        <f>IF('公開用 試算書'!G15="","",'公開用 試算書'!G15)</f>
        <v/>
      </c>
      <c r="F9" s="273"/>
      <c r="G9" s="273"/>
      <c r="H9" s="284" t="str">
        <f t="shared" si="0"/>
        <v/>
      </c>
      <c r="I9" s="285"/>
      <c r="J9" s="275">
        <f>IF('公開用 試算書'!L15="",0,'公開用 試算書'!L15)</f>
        <v>0</v>
      </c>
      <c r="K9" s="275"/>
      <c r="L9" s="275"/>
      <c r="M9" s="277">
        <f>'公開用 試算書'!O15</f>
        <v>0</v>
      </c>
      <c r="N9" s="278"/>
      <c r="O9" s="279"/>
      <c r="P9" s="277" t="str">
        <f>IF('公開用 試算書'!R15="","",'公開用 試算書'!R15)</f>
        <v/>
      </c>
      <c r="Q9" s="278"/>
      <c r="R9" s="279"/>
      <c r="S9" s="277" t="str">
        <f t="shared" si="1"/>
        <v/>
      </c>
      <c r="T9" s="278"/>
      <c r="U9" s="279"/>
      <c r="V9" s="275">
        <f>IF('公開用 試算書'!X15="",0,'公開用 試算書'!X15)</f>
        <v>0</v>
      </c>
      <c r="W9" s="275"/>
      <c r="X9" s="275"/>
      <c r="Y9" s="277">
        <f t="shared" si="3"/>
        <v>0</v>
      </c>
      <c r="Z9" s="278"/>
      <c r="AA9" s="279"/>
      <c r="AC9" s="20" t="str">
        <f t="shared" si="4"/>
        <v/>
      </c>
      <c r="AD9" s="10" t="str">
        <f t="shared" si="5"/>
        <v/>
      </c>
      <c r="AE9" s="10" t="str">
        <f t="shared" si="6"/>
        <v/>
      </c>
      <c r="AF9" s="10" t="str">
        <f t="shared" si="6"/>
        <v/>
      </c>
      <c r="AG9" s="10" t="str">
        <f t="shared" si="6"/>
        <v/>
      </c>
      <c r="AH9" s="10" t="str">
        <f t="shared" si="6"/>
        <v/>
      </c>
      <c r="AI9" s="10" t="str">
        <f t="shared" si="7"/>
        <v/>
      </c>
      <c r="AJ9" s="20" t="str">
        <f t="shared" si="8"/>
        <v/>
      </c>
      <c r="AK9" s="10" t="str">
        <f t="shared" si="9"/>
        <v/>
      </c>
      <c r="AL9" s="10" t="str">
        <f t="shared" si="10"/>
        <v/>
      </c>
      <c r="AM9" s="10" t="str">
        <f t="shared" si="10"/>
        <v/>
      </c>
      <c r="AN9" s="10" t="str">
        <f t="shared" si="10"/>
        <v/>
      </c>
      <c r="AO9" s="10" t="str">
        <f t="shared" si="10"/>
        <v/>
      </c>
      <c r="AP9" s="10" t="str">
        <f t="shared" si="11"/>
        <v/>
      </c>
      <c r="AQ9" s="20" t="str">
        <f t="shared" si="12"/>
        <v/>
      </c>
      <c r="AR9" s="10" t="str">
        <f t="shared" si="13"/>
        <v/>
      </c>
      <c r="AS9" s="10" t="str">
        <f t="shared" si="14"/>
        <v/>
      </c>
      <c r="AT9" s="10" t="str">
        <f t="shared" si="14"/>
        <v/>
      </c>
      <c r="AU9" s="10" t="str">
        <f t="shared" si="14"/>
        <v/>
      </c>
      <c r="AV9" s="10" t="str">
        <f t="shared" si="14"/>
        <v/>
      </c>
      <c r="AW9" s="10" t="str">
        <f t="shared" si="15"/>
        <v/>
      </c>
      <c r="AX9" s="20" t="str">
        <f t="shared" si="16"/>
        <v/>
      </c>
      <c r="AY9" s="10" t="str">
        <f t="shared" si="17"/>
        <v/>
      </c>
      <c r="AZ9" s="10" t="str">
        <f t="shared" si="18"/>
        <v/>
      </c>
      <c r="BA9" s="10" t="str">
        <f t="shared" si="18"/>
        <v/>
      </c>
      <c r="BB9" s="10" t="str">
        <f t="shared" si="18"/>
        <v/>
      </c>
      <c r="BC9" s="10" t="str">
        <f t="shared" si="18"/>
        <v/>
      </c>
      <c r="BD9" s="10" t="str">
        <f t="shared" si="19"/>
        <v/>
      </c>
      <c r="BE9" s="20" t="str">
        <f t="shared" si="20"/>
        <v/>
      </c>
      <c r="BF9" s="10" t="str">
        <f t="shared" si="21"/>
        <v/>
      </c>
      <c r="BG9" s="10" t="str">
        <f t="shared" si="22"/>
        <v/>
      </c>
      <c r="BH9" s="10" t="str">
        <f t="shared" si="22"/>
        <v/>
      </c>
      <c r="BI9" s="10" t="str">
        <f t="shared" si="22"/>
        <v/>
      </c>
      <c r="BJ9" s="10" t="str">
        <f t="shared" si="22"/>
        <v/>
      </c>
      <c r="BK9" s="10" t="str">
        <f t="shared" si="23"/>
        <v/>
      </c>
      <c r="BL9" s="20" t="str">
        <f t="shared" si="24"/>
        <v/>
      </c>
      <c r="BM9" s="10" t="str">
        <f t="shared" si="25"/>
        <v/>
      </c>
      <c r="BN9" s="10" t="str">
        <f t="shared" si="26"/>
        <v/>
      </c>
      <c r="BO9" s="10" t="str">
        <f t="shared" si="26"/>
        <v/>
      </c>
      <c r="BP9" s="10" t="str">
        <f t="shared" si="26"/>
        <v/>
      </c>
      <c r="BQ9" s="10" t="str">
        <f t="shared" si="26"/>
        <v/>
      </c>
      <c r="BR9" s="10" t="str">
        <f t="shared" si="27"/>
        <v/>
      </c>
    </row>
    <row r="10" spans="1:70">
      <c r="A10" s="20" t="s">
        <v>45</v>
      </c>
      <c r="B10" s="272" t="str">
        <f>IF('公開用 試算書'!B16="","",'公開用 試算書'!B16)</f>
        <v/>
      </c>
      <c r="C10" s="272"/>
      <c r="D10" s="272"/>
      <c r="E10" s="273" t="str">
        <f>IF('公開用 試算書'!G16="","",'公開用 試算書'!G16)</f>
        <v/>
      </c>
      <c r="F10" s="273"/>
      <c r="G10" s="273"/>
      <c r="H10" s="284" t="str">
        <f t="shared" si="0"/>
        <v/>
      </c>
      <c r="I10" s="285"/>
      <c r="J10" s="275">
        <f>IF('公開用 試算書'!L16="",0,'公開用 試算書'!L16)</f>
        <v>0</v>
      </c>
      <c r="K10" s="275"/>
      <c r="L10" s="275"/>
      <c r="M10" s="277">
        <f>'公開用 試算書'!O16</f>
        <v>0</v>
      </c>
      <c r="N10" s="278"/>
      <c r="O10" s="279"/>
      <c r="P10" s="277" t="str">
        <f>IF('公開用 試算書'!R16="","",'公開用 試算書'!R16)</f>
        <v/>
      </c>
      <c r="Q10" s="278"/>
      <c r="R10" s="279"/>
      <c r="S10" s="277" t="str">
        <f t="shared" si="1"/>
        <v/>
      </c>
      <c r="T10" s="278"/>
      <c r="U10" s="279"/>
      <c r="V10" s="275">
        <f>IF('公開用 試算書'!X16="",0,'公開用 試算書'!X16)</f>
        <v>0</v>
      </c>
      <c r="W10" s="275"/>
      <c r="X10" s="275"/>
      <c r="Y10" s="277">
        <f t="shared" si="3"/>
        <v>0</v>
      </c>
      <c r="Z10" s="278"/>
      <c r="AA10" s="279"/>
      <c r="AC10" s="20" t="str">
        <f t="shared" si="4"/>
        <v/>
      </c>
      <c r="AD10" s="10" t="str">
        <f t="shared" si="5"/>
        <v/>
      </c>
      <c r="AE10" s="10" t="str">
        <f t="shared" si="6"/>
        <v/>
      </c>
      <c r="AF10" s="10" t="str">
        <f t="shared" si="6"/>
        <v/>
      </c>
      <c r="AG10" s="10" t="str">
        <f t="shared" si="6"/>
        <v/>
      </c>
      <c r="AH10" s="10" t="str">
        <f t="shared" si="6"/>
        <v/>
      </c>
      <c r="AI10" s="10" t="str">
        <f t="shared" si="7"/>
        <v/>
      </c>
      <c r="AJ10" s="20" t="str">
        <f t="shared" si="8"/>
        <v/>
      </c>
      <c r="AK10" s="10" t="str">
        <f t="shared" si="9"/>
        <v/>
      </c>
      <c r="AL10" s="10" t="str">
        <f t="shared" si="10"/>
        <v/>
      </c>
      <c r="AM10" s="10" t="str">
        <f t="shared" si="10"/>
        <v/>
      </c>
      <c r="AN10" s="10" t="str">
        <f t="shared" si="10"/>
        <v/>
      </c>
      <c r="AO10" s="10" t="str">
        <f t="shared" si="10"/>
        <v/>
      </c>
      <c r="AP10" s="10" t="str">
        <f t="shared" si="11"/>
        <v/>
      </c>
      <c r="AQ10" s="20" t="str">
        <f t="shared" si="12"/>
        <v/>
      </c>
      <c r="AR10" s="10" t="str">
        <f t="shared" si="13"/>
        <v/>
      </c>
      <c r="AS10" s="10" t="str">
        <f t="shared" si="14"/>
        <v/>
      </c>
      <c r="AT10" s="10" t="str">
        <f t="shared" si="14"/>
        <v/>
      </c>
      <c r="AU10" s="10" t="str">
        <f t="shared" si="14"/>
        <v/>
      </c>
      <c r="AV10" s="10" t="str">
        <f t="shared" si="14"/>
        <v/>
      </c>
      <c r="AW10" s="10" t="str">
        <f t="shared" si="15"/>
        <v/>
      </c>
      <c r="AX10" s="20" t="str">
        <f t="shared" si="16"/>
        <v/>
      </c>
      <c r="AY10" s="10" t="str">
        <f t="shared" si="17"/>
        <v/>
      </c>
      <c r="AZ10" s="10" t="str">
        <f t="shared" si="18"/>
        <v/>
      </c>
      <c r="BA10" s="10" t="str">
        <f t="shared" si="18"/>
        <v/>
      </c>
      <c r="BB10" s="10" t="str">
        <f t="shared" si="18"/>
        <v/>
      </c>
      <c r="BC10" s="10" t="str">
        <f t="shared" si="18"/>
        <v/>
      </c>
      <c r="BD10" s="10" t="str">
        <f t="shared" si="19"/>
        <v/>
      </c>
      <c r="BE10" s="20" t="str">
        <f t="shared" si="20"/>
        <v/>
      </c>
      <c r="BF10" s="10" t="str">
        <f t="shared" si="21"/>
        <v/>
      </c>
      <c r="BG10" s="10" t="str">
        <f t="shared" si="22"/>
        <v/>
      </c>
      <c r="BH10" s="10" t="str">
        <f t="shared" si="22"/>
        <v/>
      </c>
      <c r="BI10" s="10" t="str">
        <f t="shared" si="22"/>
        <v/>
      </c>
      <c r="BJ10" s="10" t="str">
        <f t="shared" si="22"/>
        <v/>
      </c>
      <c r="BK10" s="10" t="str">
        <f t="shared" si="23"/>
        <v/>
      </c>
      <c r="BL10" s="20" t="str">
        <f t="shared" si="24"/>
        <v/>
      </c>
      <c r="BM10" s="10" t="str">
        <f t="shared" si="25"/>
        <v/>
      </c>
      <c r="BN10" s="10" t="str">
        <f t="shared" si="26"/>
        <v/>
      </c>
      <c r="BO10" s="10" t="str">
        <f t="shared" si="26"/>
        <v/>
      </c>
      <c r="BP10" s="10" t="str">
        <f t="shared" si="26"/>
        <v/>
      </c>
      <c r="BQ10" s="10" t="str">
        <f t="shared" si="26"/>
        <v/>
      </c>
      <c r="BR10" s="10" t="str">
        <f t="shared" si="27"/>
        <v/>
      </c>
    </row>
    <row r="11" spans="1:70">
      <c r="A11" s="20" t="s">
        <v>46</v>
      </c>
      <c r="B11" s="272" t="e">
        <f>IF('公開用 試算書'!#REF!="","",'公開用 試算書'!#REF!)</f>
        <v>#REF!</v>
      </c>
      <c r="C11" s="272"/>
      <c r="D11" s="272"/>
      <c r="E11" s="273" t="e">
        <f>IF('公開用 試算書'!#REF!="","",'公開用 試算書'!#REF!)</f>
        <v>#REF!</v>
      </c>
      <c r="F11" s="273"/>
      <c r="G11" s="273"/>
      <c r="H11" s="284" t="e">
        <f t="shared" si="0"/>
        <v>#REF!</v>
      </c>
      <c r="I11" s="285"/>
      <c r="J11" s="275" t="e">
        <f>IF('公開用 試算書'!#REF!="",0,'公開用 試算書'!#REF!)</f>
        <v>#REF!</v>
      </c>
      <c r="K11" s="275"/>
      <c r="L11" s="275"/>
      <c r="M11" s="277" t="e">
        <f>'公開用 試算書'!#REF!</f>
        <v>#REF!</v>
      </c>
      <c r="N11" s="278"/>
      <c r="O11" s="279"/>
      <c r="P11" s="277" t="e">
        <f>IF('公開用 試算書'!#REF!="","",'公開用 試算書'!#REF!)</f>
        <v>#REF!</v>
      </c>
      <c r="Q11" s="278"/>
      <c r="R11" s="279"/>
      <c r="S11" s="277" t="e">
        <f t="shared" si="1"/>
        <v>#REF!</v>
      </c>
      <c r="T11" s="278"/>
      <c r="U11" s="279"/>
      <c r="V11" s="275" t="e">
        <f>IF('公開用 試算書'!#REF!="",0,'公開用 試算書'!#REF!)</f>
        <v>#REF!</v>
      </c>
      <c r="W11" s="275"/>
      <c r="X11" s="275"/>
      <c r="Y11" s="277" t="e">
        <f t="shared" si="3"/>
        <v>#REF!</v>
      </c>
      <c r="Z11" s="278"/>
      <c r="AA11" s="279"/>
      <c r="AC11" s="20" t="e">
        <f>IF($P11="","",IF(AND($M11+$V11&lt;=AH$3,DATEDIF($E11,AC$5,"Y")&lt;=AC$4,$P11&gt;0),"○","×"))</f>
        <v>#REF!</v>
      </c>
      <c r="AD11" s="10" t="e">
        <f>IF($P11="","",IF($CU11="×",0,IF(AND($P11&gt;=AD$4,$P11&lt;=AD$5),0,0)))</f>
        <v>#REF!</v>
      </c>
      <c r="AE11" s="10" t="e">
        <f t="shared" si="6"/>
        <v>#REF!</v>
      </c>
      <c r="AF11" s="10" t="e">
        <f t="shared" si="6"/>
        <v>#REF!</v>
      </c>
      <c r="AG11" s="10" t="e">
        <f t="shared" si="6"/>
        <v>#REF!</v>
      </c>
      <c r="AH11" s="10" t="e">
        <f t="shared" si="6"/>
        <v>#REF!</v>
      </c>
      <c r="AI11" s="10" t="e">
        <f t="shared" si="7"/>
        <v>#REF!</v>
      </c>
      <c r="AJ11" s="20" t="e">
        <f t="shared" si="8"/>
        <v>#REF!</v>
      </c>
      <c r="AK11" s="10" t="e">
        <f t="shared" si="9"/>
        <v>#REF!</v>
      </c>
      <c r="AL11" s="10" t="e">
        <f t="shared" si="10"/>
        <v>#REF!</v>
      </c>
      <c r="AM11" s="10" t="e">
        <f t="shared" si="10"/>
        <v>#REF!</v>
      </c>
      <c r="AN11" s="10" t="e">
        <f t="shared" si="10"/>
        <v>#REF!</v>
      </c>
      <c r="AO11" s="10" t="e">
        <f t="shared" si="10"/>
        <v>#REF!</v>
      </c>
      <c r="AP11" s="10" t="e">
        <f t="shared" si="11"/>
        <v>#REF!</v>
      </c>
      <c r="AQ11" s="20" t="e">
        <f t="shared" si="12"/>
        <v>#REF!</v>
      </c>
      <c r="AR11" s="10" t="e">
        <f t="shared" si="13"/>
        <v>#REF!</v>
      </c>
      <c r="AS11" s="10" t="e">
        <f t="shared" si="14"/>
        <v>#REF!</v>
      </c>
      <c r="AT11" s="10" t="e">
        <f t="shared" si="14"/>
        <v>#REF!</v>
      </c>
      <c r="AU11" s="10" t="e">
        <f t="shared" si="14"/>
        <v>#REF!</v>
      </c>
      <c r="AV11" s="10" t="e">
        <f t="shared" si="14"/>
        <v>#REF!</v>
      </c>
      <c r="AW11" s="10" t="e">
        <f t="shared" si="15"/>
        <v>#REF!</v>
      </c>
      <c r="AX11" s="20" t="e">
        <f t="shared" si="16"/>
        <v>#REF!</v>
      </c>
      <c r="AY11" s="10" t="e">
        <f t="shared" si="17"/>
        <v>#REF!</v>
      </c>
      <c r="AZ11" s="10" t="e">
        <f t="shared" si="18"/>
        <v>#REF!</v>
      </c>
      <c r="BA11" s="10" t="e">
        <f t="shared" si="18"/>
        <v>#REF!</v>
      </c>
      <c r="BB11" s="10" t="e">
        <f t="shared" si="18"/>
        <v>#REF!</v>
      </c>
      <c r="BC11" s="10" t="e">
        <f t="shared" si="18"/>
        <v>#REF!</v>
      </c>
      <c r="BD11" s="10" t="e">
        <f t="shared" si="19"/>
        <v>#REF!</v>
      </c>
      <c r="BE11" s="20" t="e">
        <f t="shared" si="20"/>
        <v>#REF!</v>
      </c>
      <c r="BF11" s="10" t="e">
        <f t="shared" si="21"/>
        <v>#REF!</v>
      </c>
      <c r="BG11" s="10" t="e">
        <f t="shared" si="22"/>
        <v>#REF!</v>
      </c>
      <c r="BH11" s="10" t="e">
        <f t="shared" si="22"/>
        <v>#REF!</v>
      </c>
      <c r="BI11" s="10" t="e">
        <f t="shared" si="22"/>
        <v>#REF!</v>
      </c>
      <c r="BJ11" s="10" t="e">
        <f t="shared" si="22"/>
        <v>#REF!</v>
      </c>
      <c r="BK11" s="10" t="e">
        <f t="shared" si="23"/>
        <v>#REF!</v>
      </c>
      <c r="BL11" s="20" t="e">
        <f t="shared" si="24"/>
        <v>#REF!</v>
      </c>
      <c r="BM11" s="10" t="e">
        <f t="shared" si="25"/>
        <v>#REF!</v>
      </c>
      <c r="BN11" s="10" t="e">
        <f t="shared" si="26"/>
        <v>#REF!</v>
      </c>
      <c r="BO11" s="10" t="e">
        <f t="shared" si="26"/>
        <v>#REF!</v>
      </c>
      <c r="BP11" s="10" t="e">
        <f t="shared" si="26"/>
        <v>#REF!</v>
      </c>
      <c r="BQ11" s="10" t="e">
        <f t="shared" si="26"/>
        <v>#REF!</v>
      </c>
      <c r="BR11" s="10" t="e">
        <f t="shared" si="27"/>
        <v>#REF!</v>
      </c>
    </row>
    <row r="12" spans="1:70">
      <c r="A12" s="20" t="s">
        <v>47</v>
      </c>
      <c r="B12" s="272" t="str">
        <f>IF('公開用 試算書'!B17="","",'公開用 試算書'!B17)</f>
        <v/>
      </c>
      <c r="C12" s="272"/>
      <c r="D12" s="272"/>
      <c r="E12" s="273" t="str">
        <f>IF('公開用 試算書'!G17="","",'公開用 試算書'!G17)</f>
        <v/>
      </c>
      <c r="F12" s="273"/>
      <c r="G12" s="273"/>
      <c r="H12" s="284" t="str">
        <f t="shared" si="0"/>
        <v/>
      </c>
      <c r="I12" s="285"/>
      <c r="J12" s="275">
        <f>IF('公開用 試算書'!L17="",0,'公開用 試算書'!L17)</f>
        <v>0</v>
      </c>
      <c r="K12" s="275"/>
      <c r="L12" s="275"/>
      <c r="M12" s="277">
        <f>'公開用 試算書'!O17</f>
        <v>0</v>
      </c>
      <c r="N12" s="278"/>
      <c r="O12" s="279"/>
      <c r="P12" s="277" t="str">
        <f>IF('公開用 試算書'!R17="","",'公開用 試算書'!R17)</f>
        <v/>
      </c>
      <c r="Q12" s="278"/>
      <c r="R12" s="279"/>
      <c r="S12" s="277" t="str">
        <f t="shared" si="1"/>
        <v/>
      </c>
      <c r="T12" s="278"/>
      <c r="U12" s="279"/>
      <c r="V12" s="275">
        <f>IF('公開用 試算書'!X17="",0,'公開用 試算書'!X17)</f>
        <v>0</v>
      </c>
      <c r="W12" s="275"/>
      <c r="X12" s="275"/>
      <c r="Y12" s="277">
        <f t="shared" si="3"/>
        <v>0</v>
      </c>
      <c r="Z12" s="278"/>
      <c r="AA12" s="279"/>
      <c r="AC12" s="20" t="str">
        <f t="shared" si="4"/>
        <v/>
      </c>
      <c r="AD12" s="10" t="str">
        <f>IF($P12="","",IF($CU12="×",0,IF(AND($P12&gt;=AD$4,$P12&lt;=AD$5),0,0)))</f>
        <v/>
      </c>
      <c r="AE12" s="10" t="str">
        <f t="shared" si="6"/>
        <v/>
      </c>
      <c r="AF12" s="10" t="str">
        <f t="shared" si="6"/>
        <v/>
      </c>
      <c r="AG12" s="10" t="str">
        <f t="shared" si="6"/>
        <v/>
      </c>
      <c r="AH12" s="10" t="str">
        <f t="shared" si="6"/>
        <v/>
      </c>
      <c r="AI12" s="10" t="str">
        <f t="shared" si="7"/>
        <v/>
      </c>
      <c r="AJ12" s="20" t="str">
        <f t="shared" si="8"/>
        <v/>
      </c>
      <c r="AK12" s="10" t="str">
        <f t="shared" si="9"/>
        <v/>
      </c>
      <c r="AL12" s="10" t="str">
        <f t="shared" si="10"/>
        <v/>
      </c>
      <c r="AM12" s="10" t="str">
        <f t="shared" si="10"/>
        <v/>
      </c>
      <c r="AN12" s="10" t="str">
        <f t="shared" si="10"/>
        <v/>
      </c>
      <c r="AO12" s="10" t="str">
        <f t="shared" si="10"/>
        <v/>
      </c>
      <c r="AP12" s="10" t="str">
        <f t="shared" si="11"/>
        <v/>
      </c>
      <c r="AQ12" s="20" t="str">
        <f t="shared" si="12"/>
        <v/>
      </c>
      <c r="AR12" s="10" t="str">
        <f t="shared" si="13"/>
        <v/>
      </c>
      <c r="AS12" s="10" t="str">
        <f t="shared" si="14"/>
        <v/>
      </c>
      <c r="AT12" s="10" t="str">
        <f t="shared" si="14"/>
        <v/>
      </c>
      <c r="AU12" s="10" t="str">
        <f t="shared" si="14"/>
        <v/>
      </c>
      <c r="AV12" s="10" t="str">
        <f t="shared" si="14"/>
        <v/>
      </c>
      <c r="AW12" s="10" t="str">
        <f t="shared" si="15"/>
        <v/>
      </c>
      <c r="AX12" s="20" t="str">
        <f t="shared" si="16"/>
        <v/>
      </c>
      <c r="AY12" s="10" t="str">
        <f t="shared" si="17"/>
        <v/>
      </c>
      <c r="AZ12" s="10" t="str">
        <f t="shared" si="18"/>
        <v/>
      </c>
      <c r="BA12" s="10" t="str">
        <f t="shared" si="18"/>
        <v/>
      </c>
      <c r="BB12" s="10" t="str">
        <f t="shared" si="18"/>
        <v/>
      </c>
      <c r="BC12" s="10" t="str">
        <f t="shared" si="18"/>
        <v/>
      </c>
      <c r="BD12" s="10" t="str">
        <f t="shared" si="19"/>
        <v/>
      </c>
      <c r="BE12" s="20" t="str">
        <f t="shared" si="20"/>
        <v/>
      </c>
      <c r="BF12" s="10" t="str">
        <f t="shared" si="21"/>
        <v/>
      </c>
      <c r="BG12" s="10" t="str">
        <f t="shared" si="22"/>
        <v/>
      </c>
      <c r="BH12" s="10" t="str">
        <f t="shared" si="22"/>
        <v/>
      </c>
      <c r="BI12" s="10" t="str">
        <f t="shared" si="22"/>
        <v/>
      </c>
      <c r="BJ12" s="10" t="str">
        <f t="shared" si="22"/>
        <v/>
      </c>
      <c r="BK12" s="10" t="str">
        <f t="shared" si="23"/>
        <v/>
      </c>
      <c r="BL12" s="20" t="str">
        <f t="shared" si="24"/>
        <v/>
      </c>
      <c r="BM12" s="10" t="str">
        <f t="shared" si="25"/>
        <v/>
      </c>
      <c r="BN12" s="10" t="str">
        <f t="shared" si="26"/>
        <v/>
      </c>
      <c r="BO12" s="10" t="str">
        <f t="shared" si="26"/>
        <v/>
      </c>
      <c r="BP12" s="10" t="str">
        <f t="shared" si="26"/>
        <v/>
      </c>
      <c r="BQ12" s="10" t="str">
        <f t="shared" si="26"/>
        <v/>
      </c>
      <c r="BR12" s="10" t="str">
        <f t="shared" si="27"/>
        <v/>
      </c>
    </row>
    <row r="13" spans="1:70">
      <c r="A13" s="20" t="s">
        <v>48</v>
      </c>
      <c r="B13" s="272" t="str">
        <f>IF('公開用 試算書'!B18="","",'公開用 試算書'!B18)</f>
        <v/>
      </c>
      <c r="C13" s="272"/>
      <c r="D13" s="272"/>
      <c r="E13" s="273" t="str">
        <f>IF('公開用 試算書'!G18="","",'公開用 試算書'!G18)</f>
        <v/>
      </c>
      <c r="F13" s="273"/>
      <c r="G13" s="273"/>
      <c r="H13" s="284" t="str">
        <f t="shared" si="0"/>
        <v/>
      </c>
      <c r="I13" s="285"/>
      <c r="J13" s="275">
        <f>IF('公開用 試算書'!L18="",0,'公開用 試算書'!L18)</f>
        <v>0</v>
      </c>
      <c r="K13" s="275"/>
      <c r="L13" s="275"/>
      <c r="M13" s="277">
        <f>'公開用 試算書'!O18</f>
        <v>0</v>
      </c>
      <c r="N13" s="278"/>
      <c r="O13" s="279"/>
      <c r="P13" s="277" t="str">
        <f>IF('公開用 試算書'!R18="","",'公開用 試算書'!R18)</f>
        <v/>
      </c>
      <c r="Q13" s="278"/>
      <c r="R13" s="279"/>
      <c r="S13" s="277" t="str">
        <f t="shared" si="1"/>
        <v/>
      </c>
      <c r="T13" s="278"/>
      <c r="U13" s="279"/>
      <c r="V13" s="275">
        <f>IF('公開用 試算書'!X18="",0,'公開用 試算書'!X18)</f>
        <v>0</v>
      </c>
      <c r="W13" s="275"/>
      <c r="X13" s="275"/>
      <c r="Y13" s="277">
        <f t="shared" si="3"/>
        <v>0</v>
      </c>
      <c r="Z13" s="278"/>
      <c r="AA13" s="279"/>
      <c r="AC13" s="20" t="str">
        <f t="shared" si="4"/>
        <v/>
      </c>
      <c r="AD13" s="10" t="str">
        <f>IF($P13="","",IF($CU13="×",0,IF(AND($P13&gt;=AD$4,$P13&lt;=AD$5),0,0)))</f>
        <v/>
      </c>
      <c r="AE13" s="10" t="str">
        <f t="shared" si="6"/>
        <v/>
      </c>
      <c r="AF13" s="10" t="str">
        <f t="shared" si="6"/>
        <v/>
      </c>
      <c r="AG13" s="10" t="str">
        <f t="shared" si="6"/>
        <v/>
      </c>
      <c r="AH13" s="10" t="str">
        <f t="shared" si="6"/>
        <v/>
      </c>
      <c r="AI13" s="10" t="str">
        <f t="shared" si="7"/>
        <v/>
      </c>
      <c r="AJ13" s="20" t="str">
        <f t="shared" si="8"/>
        <v/>
      </c>
      <c r="AK13" s="10" t="str">
        <f t="shared" si="9"/>
        <v/>
      </c>
      <c r="AL13" s="10" t="str">
        <f t="shared" si="10"/>
        <v/>
      </c>
      <c r="AM13" s="10" t="str">
        <f t="shared" si="10"/>
        <v/>
      </c>
      <c r="AN13" s="10" t="str">
        <f t="shared" si="10"/>
        <v/>
      </c>
      <c r="AO13" s="10" t="str">
        <f t="shared" si="10"/>
        <v/>
      </c>
      <c r="AP13" s="10" t="str">
        <f t="shared" si="11"/>
        <v/>
      </c>
      <c r="AQ13" s="20" t="str">
        <f t="shared" si="12"/>
        <v/>
      </c>
      <c r="AR13" s="10" t="str">
        <f t="shared" si="13"/>
        <v/>
      </c>
      <c r="AS13" s="10" t="str">
        <f t="shared" si="14"/>
        <v/>
      </c>
      <c r="AT13" s="10" t="str">
        <f t="shared" si="14"/>
        <v/>
      </c>
      <c r="AU13" s="10" t="str">
        <f t="shared" si="14"/>
        <v/>
      </c>
      <c r="AV13" s="10" t="str">
        <f t="shared" si="14"/>
        <v/>
      </c>
      <c r="AW13" s="10" t="str">
        <f t="shared" si="15"/>
        <v/>
      </c>
      <c r="AX13" s="20" t="str">
        <f t="shared" si="16"/>
        <v/>
      </c>
      <c r="AY13" s="10" t="str">
        <f t="shared" si="17"/>
        <v/>
      </c>
      <c r="AZ13" s="10" t="str">
        <f t="shared" si="18"/>
        <v/>
      </c>
      <c r="BA13" s="10" t="str">
        <f t="shared" si="18"/>
        <v/>
      </c>
      <c r="BB13" s="10" t="str">
        <f t="shared" si="18"/>
        <v/>
      </c>
      <c r="BC13" s="10" t="str">
        <f t="shared" si="18"/>
        <v/>
      </c>
      <c r="BD13" s="10" t="str">
        <f t="shared" si="19"/>
        <v/>
      </c>
      <c r="BE13" s="20" t="str">
        <f t="shared" si="20"/>
        <v/>
      </c>
      <c r="BF13" s="10" t="str">
        <f t="shared" si="21"/>
        <v/>
      </c>
      <c r="BG13" s="10" t="str">
        <f t="shared" si="22"/>
        <v/>
      </c>
      <c r="BH13" s="10" t="str">
        <f t="shared" si="22"/>
        <v/>
      </c>
      <c r="BI13" s="10" t="str">
        <f t="shared" si="22"/>
        <v/>
      </c>
      <c r="BJ13" s="10" t="str">
        <f t="shared" si="22"/>
        <v/>
      </c>
      <c r="BK13" s="10" t="str">
        <f t="shared" si="23"/>
        <v/>
      </c>
      <c r="BL13" s="20" t="str">
        <f t="shared" si="24"/>
        <v/>
      </c>
      <c r="BM13" s="10" t="str">
        <f t="shared" si="25"/>
        <v/>
      </c>
      <c r="BN13" s="10" t="str">
        <f t="shared" si="26"/>
        <v/>
      </c>
      <c r="BO13" s="10" t="str">
        <f t="shared" si="26"/>
        <v/>
      </c>
      <c r="BP13" s="10" t="str">
        <f t="shared" si="26"/>
        <v/>
      </c>
      <c r="BQ13" s="10" t="str">
        <f t="shared" si="26"/>
        <v/>
      </c>
      <c r="BR13" s="10" t="str">
        <f t="shared" si="27"/>
        <v/>
      </c>
    </row>
    <row r="14" spans="1:70">
      <c r="A14" s="21"/>
      <c r="J14" s="283"/>
      <c r="K14" s="283"/>
      <c r="L14" s="283"/>
      <c r="M14" s="22"/>
      <c r="N14" s="22"/>
      <c r="O14" s="22"/>
      <c r="P14" s="22"/>
      <c r="Q14" s="22"/>
      <c r="R14" s="22"/>
      <c r="S14" s="22"/>
      <c r="T14" s="22"/>
      <c r="U14" s="22"/>
      <c r="V14" s="22"/>
      <c r="W14" s="22"/>
      <c r="X14" s="22"/>
      <c r="Y14" s="22"/>
      <c r="Z14" s="22"/>
      <c r="AA14" s="22"/>
      <c r="AK14" s="2" t="str">
        <f t="shared" si="9"/>
        <v/>
      </c>
      <c r="AL14" s="2" t="str">
        <f t="shared" si="10"/>
        <v/>
      </c>
      <c r="AM14" s="2" t="str">
        <f t="shared" si="10"/>
        <v/>
      </c>
      <c r="AN14" s="2" t="str">
        <f t="shared" si="10"/>
        <v/>
      </c>
      <c r="AO14" s="2" t="str">
        <f t="shared" si="10"/>
        <v/>
      </c>
      <c r="AP14" s="2" t="str">
        <f t="shared" si="11"/>
        <v/>
      </c>
      <c r="AY14" s="2" t="str">
        <f t="shared" ref="AY14" si="28">IF($P14="","",IF($AJ14="×",0,IF(AND($P14&gt;=AY$4,$P14&lt;=AY$5),0,0)))</f>
        <v/>
      </c>
      <c r="AZ14" s="2" t="str">
        <f t="shared" ref="AZ14:BC14" si="29">IF($P14="","",IF($AJ14="×",0,IF(AND($P14&gt;=AZ$4,$P14&lt;=AZ$5),$P14*AZ$1-AZ$2,0)))</f>
        <v/>
      </c>
      <c r="BA14" s="2" t="str">
        <f t="shared" si="29"/>
        <v/>
      </c>
      <c r="BB14" s="2" t="str">
        <f t="shared" si="29"/>
        <v/>
      </c>
      <c r="BC14" s="2" t="str">
        <f t="shared" si="29"/>
        <v/>
      </c>
      <c r="BD14" s="2" t="str">
        <f t="shared" ref="BD14" si="30">IF($P14="","",IF($AJ14="×",0,IF($P14&gt;=BD$4,$P14*BD$1-BD$2,0)))</f>
        <v/>
      </c>
      <c r="BM14" s="2" t="str">
        <f t="shared" ref="BM14" si="31">IF($P14="","",IF($AJ14="×",0,IF(AND($P14&gt;=BM$4,$P14&lt;=BM$5),0,0)))</f>
        <v/>
      </c>
      <c r="BN14" s="2" t="str">
        <f t="shared" ref="BN14:BQ14" si="32">IF($P14="","",IF($AJ14="×",0,IF(AND($P14&gt;=BN$4,$P14&lt;=BN$5),$P14*BN$1-BN$2,0)))</f>
        <v/>
      </c>
      <c r="BO14" s="2" t="str">
        <f t="shared" si="32"/>
        <v/>
      </c>
      <c r="BP14" s="2" t="str">
        <f t="shared" si="32"/>
        <v/>
      </c>
      <c r="BQ14" s="2" t="str">
        <f t="shared" si="32"/>
        <v/>
      </c>
      <c r="BR14" s="2" t="str">
        <f t="shared" ref="BR14" si="33">IF($P14="","",IF($AJ14="×",0,IF($P14&gt;=BR$4,$P14*BR$1-BR$2,0)))</f>
        <v/>
      </c>
    </row>
    <row r="15" spans="1:70">
      <c r="A15" s="3"/>
      <c r="B15" s="3"/>
      <c r="C15" s="3"/>
      <c r="D15" s="3"/>
      <c r="E15" s="3"/>
      <c r="F15" s="3"/>
      <c r="G15" s="3"/>
      <c r="H15" s="3"/>
      <c r="I15" s="3"/>
      <c r="J15" s="3"/>
      <c r="K15" s="3"/>
      <c r="L15" s="3"/>
      <c r="M15" s="3"/>
      <c r="N15" s="3"/>
      <c r="O15" s="3"/>
      <c r="P15" s="298">
        <v>65</v>
      </c>
      <c r="Q15" s="298"/>
      <c r="R15" s="298"/>
      <c r="S15" s="296">
        <v>150000</v>
      </c>
      <c r="T15" s="296"/>
      <c r="U15" s="296"/>
      <c r="V15" s="3"/>
      <c r="W15" s="3"/>
      <c r="X15" s="3"/>
      <c r="Y15" s="3"/>
      <c r="Z15" s="3"/>
      <c r="AA15" s="3"/>
    </row>
    <row r="16" spans="1:70">
      <c r="A16" s="3"/>
      <c r="B16" s="3"/>
      <c r="C16" s="3"/>
      <c r="D16" s="3"/>
      <c r="E16" s="3"/>
      <c r="F16" s="3"/>
      <c r="G16" s="3"/>
      <c r="H16" s="3"/>
      <c r="I16" s="3"/>
      <c r="J16" s="3"/>
      <c r="K16" s="3"/>
      <c r="L16" s="3"/>
      <c r="M16" s="3"/>
      <c r="N16" s="3"/>
      <c r="O16" s="3"/>
      <c r="P16" s="3"/>
      <c r="Q16" s="3"/>
      <c r="R16" s="3"/>
      <c r="S16" s="3"/>
      <c r="T16" s="3"/>
      <c r="U16" s="3"/>
      <c r="V16" s="3"/>
      <c r="W16" s="3"/>
      <c r="X16" s="3"/>
      <c r="Y16" s="3"/>
      <c r="Z16" s="3"/>
      <c r="AA16" s="3"/>
    </row>
    <row r="17" spans="1:27">
      <c r="A17" s="3"/>
      <c r="B17" s="3"/>
      <c r="C17" s="3"/>
      <c r="D17" s="3"/>
      <c r="E17" s="3"/>
      <c r="F17" s="3"/>
      <c r="G17" s="3"/>
      <c r="H17" s="3"/>
      <c r="I17" s="3"/>
      <c r="J17" s="3"/>
      <c r="K17" s="3"/>
      <c r="L17" s="3"/>
      <c r="M17" s="3"/>
      <c r="N17" s="3"/>
      <c r="O17" s="3"/>
      <c r="P17" s="3"/>
      <c r="Q17" s="3"/>
      <c r="R17" s="3"/>
      <c r="S17" s="3"/>
      <c r="T17" s="3"/>
      <c r="U17" s="3"/>
      <c r="V17" s="3"/>
      <c r="W17" s="3"/>
      <c r="X17" s="3"/>
      <c r="Y17" s="3"/>
      <c r="Z17" s="3"/>
      <c r="AA17" s="3"/>
    </row>
    <row r="18" spans="1:27">
      <c r="A18" s="3"/>
      <c r="B18" s="3"/>
      <c r="C18" s="3"/>
      <c r="D18" s="3"/>
      <c r="E18" s="3"/>
      <c r="F18" s="3"/>
      <c r="G18" s="3"/>
      <c r="H18" s="3"/>
      <c r="I18" s="3"/>
      <c r="J18" s="3"/>
      <c r="K18" s="3"/>
      <c r="L18" s="3"/>
      <c r="M18" s="3"/>
      <c r="N18" s="3"/>
      <c r="O18" s="3"/>
      <c r="P18" s="3"/>
      <c r="Q18" s="3"/>
      <c r="R18" s="3"/>
      <c r="S18" s="3"/>
      <c r="T18" s="3"/>
      <c r="U18" s="3"/>
      <c r="V18" s="3"/>
      <c r="W18" s="3"/>
      <c r="X18" s="3"/>
      <c r="Y18" s="3"/>
      <c r="Z18" s="3"/>
      <c r="AA18" s="3"/>
    </row>
    <row r="19" spans="1:27">
      <c r="A19" s="3"/>
      <c r="B19" s="3"/>
      <c r="C19" s="3"/>
      <c r="D19" s="3"/>
      <c r="E19" s="3"/>
      <c r="F19" s="3"/>
      <c r="G19" s="3"/>
      <c r="H19" s="3"/>
      <c r="I19" s="3"/>
      <c r="J19" s="3"/>
      <c r="K19" s="3"/>
      <c r="L19" s="3"/>
      <c r="M19" s="3"/>
      <c r="N19" s="3"/>
      <c r="O19" s="3"/>
      <c r="P19" s="3"/>
      <c r="Q19" s="3"/>
      <c r="R19" s="3"/>
      <c r="S19" s="3"/>
      <c r="T19" s="3"/>
      <c r="U19" s="3"/>
      <c r="V19" s="3"/>
      <c r="W19" s="3"/>
      <c r="X19" s="3"/>
      <c r="Y19" s="3"/>
      <c r="Z19" s="3"/>
      <c r="AA19" s="3"/>
    </row>
  </sheetData>
  <sheetProtection algorithmName="SHA-512" hashValue="FCO0KylCmB0KVzV8zBHhoET5vJrUOwa5T4Es5cxVPkvQ1GHVrpVJpX2/hoTvqHPz4bLorZQQCkP7G2SAPV4idg==" saltValue="tBIm/5baoV71bm4RFOWxLQ==" spinCount="100000" sheet="1" objects="1" scenarios="1"/>
  <mergeCells count="91">
    <mergeCell ref="B3:X3"/>
    <mergeCell ref="P15:R15"/>
    <mergeCell ref="BE3:BI3"/>
    <mergeCell ref="BL3:BP3"/>
    <mergeCell ref="B5:D5"/>
    <mergeCell ref="E5:G5"/>
    <mergeCell ref="H5:I5"/>
    <mergeCell ref="J5:L5"/>
    <mergeCell ref="M5:O5"/>
    <mergeCell ref="P5:R5"/>
    <mergeCell ref="S5:U5"/>
    <mergeCell ref="V5:X5"/>
    <mergeCell ref="AC3:AG3"/>
    <mergeCell ref="AJ3:AN3"/>
    <mergeCell ref="AQ3:AU3"/>
    <mergeCell ref="AX3:BB3"/>
    <mergeCell ref="Y5:AA5"/>
    <mergeCell ref="B6:D6"/>
    <mergeCell ref="E6:G6"/>
    <mergeCell ref="H6:I6"/>
    <mergeCell ref="J6:L6"/>
    <mergeCell ref="M6:O6"/>
    <mergeCell ref="P6:R6"/>
    <mergeCell ref="S6:U6"/>
    <mergeCell ref="V6:X6"/>
    <mergeCell ref="Y6:AA6"/>
    <mergeCell ref="S7:U7"/>
    <mergeCell ref="V7:X7"/>
    <mergeCell ref="Y7:AA7"/>
    <mergeCell ref="B8:D8"/>
    <mergeCell ref="E8:G8"/>
    <mergeCell ref="H8:I8"/>
    <mergeCell ref="J8:L8"/>
    <mergeCell ref="M8:O8"/>
    <mergeCell ref="P8:R8"/>
    <mergeCell ref="S8:U8"/>
    <mergeCell ref="B7:D7"/>
    <mergeCell ref="E7:G7"/>
    <mergeCell ref="H7:I7"/>
    <mergeCell ref="J7:L7"/>
    <mergeCell ref="M7:O7"/>
    <mergeCell ref="P7:R7"/>
    <mergeCell ref="V8:X8"/>
    <mergeCell ref="Y8:AA8"/>
    <mergeCell ref="B9:D9"/>
    <mergeCell ref="E9:G9"/>
    <mergeCell ref="H9:I9"/>
    <mergeCell ref="J9:L9"/>
    <mergeCell ref="M9:O9"/>
    <mergeCell ref="P9:R9"/>
    <mergeCell ref="S9:U9"/>
    <mergeCell ref="V9:X9"/>
    <mergeCell ref="Y9:AA9"/>
    <mergeCell ref="B10:D10"/>
    <mergeCell ref="E10:G10"/>
    <mergeCell ref="H10:I10"/>
    <mergeCell ref="J10:L10"/>
    <mergeCell ref="M10:O10"/>
    <mergeCell ref="P10:R10"/>
    <mergeCell ref="S10:U10"/>
    <mergeCell ref="V10:X10"/>
    <mergeCell ref="Y10:AA10"/>
    <mergeCell ref="S11:U11"/>
    <mergeCell ref="V11:X11"/>
    <mergeCell ref="Y11:AA11"/>
    <mergeCell ref="P11:R11"/>
    <mergeCell ref="B12:D12"/>
    <mergeCell ref="E12:G12"/>
    <mergeCell ref="H12:I12"/>
    <mergeCell ref="J12:L12"/>
    <mergeCell ref="M12:O12"/>
    <mergeCell ref="B11:D11"/>
    <mergeCell ref="E11:G11"/>
    <mergeCell ref="H11:I11"/>
    <mergeCell ref="J11:L11"/>
    <mergeCell ref="M11:O11"/>
    <mergeCell ref="B13:D13"/>
    <mergeCell ref="E13:G13"/>
    <mergeCell ref="H13:I13"/>
    <mergeCell ref="J13:L13"/>
    <mergeCell ref="M13:O13"/>
    <mergeCell ref="S15:U15"/>
    <mergeCell ref="Y13:AA13"/>
    <mergeCell ref="J14:L14"/>
    <mergeCell ref="V12:X12"/>
    <mergeCell ref="Y12:AA12"/>
    <mergeCell ref="P13:R13"/>
    <mergeCell ref="S13:U13"/>
    <mergeCell ref="V13:X13"/>
    <mergeCell ref="P12:R12"/>
    <mergeCell ref="S12:U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topLeftCell="A4" workbookViewId="0">
      <selection activeCell="E12" sqref="E12:F12"/>
    </sheetView>
  </sheetViews>
  <sheetFormatPr defaultColWidth="9" defaultRowHeight="13.2"/>
  <cols>
    <col min="1" max="1" width="11.33203125" style="102" customWidth="1"/>
    <col min="2" max="2" width="9.44140625" style="102" bestFit="1" customWidth="1"/>
    <col min="3" max="16384" width="9" style="102"/>
  </cols>
  <sheetData>
    <row r="1" spans="1:6" ht="13.8" thickBot="1"/>
    <row r="2" spans="1:6" ht="13.8" thickBot="1">
      <c r="A2" s="102" t="s">
        <v>7</v>
      </c>
      <c r="B2" s="103">
        <v>46113</v>
      </c>
    </row>
    <row r="4" spans="1:6">
      <c r="A4" s="299"/>
      <c r="B4" s="300"/>
      <c r="C4" s="299"/>
      <c r="D4" s="300"/>
      <c r="E4" s="301" t="s">
        <v>21</v>
      </c>
      <c r="F4" s="302"/>
    </row>
    <row r="5" spans="1:6">
      <c r="A5" s="303" t="s">
        <v>0</v>
      </c>
      <c r="B5" s="304"/>
      <c r="C5" s="299" t="s">
        <v>3</v>
      </c>
      <c r="D5" s="300"/>
      <c r="E5" s="307">
        <v>6.8000000000000005E-2</v>
      </c>
      <c r="F5" s="308"/>
    </row>
    <row r="6" spans="1:6">
      <c r="A6" s="305"/>
      <c r="B6" s="306"/>
      <c r="C6" s="299" t="s">
        <v>4</v>
      </c>
      <c r="D6" s="300"/>
      <c r="E6" s="309">
        <v>36200</v>
      </c>
      <c r="F6" s="310"/>
    </row>
    <row r="7" spans="1:6">
      <c r="A7" s="303" t="s">
        <v>1</v>
      </c>
      <c r="B7" s="304"/>
      <c r="C7" s="299" t="s">
        <v>3</v>
      </c>
      <c r="D7" s="300"/>
      <c r="E7" s="307">
        <v>2.9000000000000001E-2</v>
      </c>
      <c r="F7" s="308"/>
    </row>
    <row r="8" spans="1:6">
      <c r="A8" s="311"/>
      <c r="B8" s="312"/>
      <c r="C8" s="299" t="s">
        <v>5</v>
      </c>
      <c r="D8" s="300"/>
      <c r="E8" s="309">
        <v>18700</v>
      </c>
      <c r="F8" s="310"/>
    </row>
    <row r="9" spans="1:6">
      <c r="A9" s="303" t="s">
        <v>2</v>
      </c>
      <c r="B9" s="304"/>
      <c r="C9" s="299" t="s">
        <v>3</v>
      </c>
      <c r="D9" s="300"/>
      <c r="E9" s="307">
        <v>2.5000000000000001E-2</v>
      </c>
      <c r="F9" s="308"/>
    </row>
    <row r="10" spans="1:6">
      <c r="A10" s="311"/>
      <c r="B10" s="312"/>
      <c r="C10" s="299" t="s">
        <v>5</v>
      </c>
      <c r="D10" s="300"/>
      <c r="E10" s="309">
        <v>18300</v>
      </c>
      <c r="F10" s="310"/>
    </row>
    <row r="11" spans="1:6">
      <c r="A11" s="303" t="s">
        <v>141</v>
      </c>
      <c r="B11" s="304"/>
      <c r="C11" s="299" t="s">
        <v>3</v>
      </c>
      <c r="D11" s="300"/>
      <c r="E11" s="307">
        <v>3.0000000000000001E-3</v>
      </c>
      <c r="F11" s="308"/>
    </row>
    <row r="12" spans="1:6">
      <c r="A12" s="311"/>
      <c r="B12" s="312"/>
      <c r="C12" s="299" t="s">
        <v>5</v>
      </c>
      <c r="D12" s="300"/>
      <c r="E12" s="309">
        <v>1800</v>
      </c>
      <c r="F12" s="310"/>
    </row>
    <row r="14" spans="1:6">
      <c r="C14" s="315" t="s">
        <v>25</v>
      </c>
      <c r="D14" s="315"/>
    </row>
    <row r="15" spans="1:6">
      <c r="A15" s="314" t="s">
        <v>22</v>
      </c>
      <c r="B15" s="314"/>
      <c r="C15" s="313">
        <v>670000</v>
      </c>
      <c r="D15" s="313"/>
    </row>
    <row r="16" spans="1:6">
      <c r="A16" s="314" t="s">
        <v>23</v>
      </c>
      <c r="B16" s="314"/>
      <c r="C16" s="313">
        <v>260000</v>
      </c>
      <c r="D16" s="313"/>
    </row>
    <row r="17" spans="1:11">
      <c r="A17" s="314" t="s">
        <v>24</v>
      </c>
      <c r="B17" s="314"/>
      <c r="C17" s="313">
        <v>170000</v>
      </c>
      <c r="D17" s="313"/>
    </row>
    <row r="18" spans="1:11">
      <c r="A18" s="314" t="s">
        <v>141</v>
      </c>
      <c r="B18" s="314"/>
      <c r="C18" s="313">
        <v>30000</v>
      </c>
      <c r="D18" s="313"/>
    </row>
    <row r="19" spans="1:11">
      <c r="C19" s="313">
        <f>SUM(C15:D18)</f>
        <v>1130000</v>
      </c>
      <c r="D19" s="313"/>
    </row>
    <row r="21" spans="1:11">
      <c r="A21" s="102" t="s">
        <v>15</v>
      </c>
      <c r="B21" s="102">
        <v>2400</v>
      </c>
      <c r="C21" s="102" t="s">
        <v>27</v>
      </c>
      <c r="F21" s="104">
        <v>430000</v>
      </c>
      <c r="K21" s="104"/>
    </row>
    <row r="22" spans="1:11">
      <c r="B22" s="102">
        <v>2400</v>
      </c>
      <c r="C22" s="102" t="s">
        <v>28</v>
      </c>
      <c r="D22" s="102">
        <v>2450</v>
      </c>
      <c r="E22" s="102" t="s">
        <v>29</v>
      </c>
      <c r="F22" s="104">
        <v>290000</v>
      </c>
    </row>
    <row r="23" spans="1:11">
      <c r="B23" s="102">
        <v>2450</v>
      </c>
      <c r="C23" s="102" t="s">
        <v>28</v>
      </c>
      <c r="D23" s="102">
        <v>2500</v>
      </c>
      <c r="E23" s="102" t="s">
        <v>29</v>
      </c>
      <c r="F23" s="104">
        <v>150000</v>
      </c>
    </row>
    <row r="24" spans="1:11">
      <c r="B24" s="102">
        <v>2500</v>
      </c>
      <c r="C24" s="102" t="s">
        <v>28</v>
      </c>
      <c r="F24" s="104">
        <v>0</v>
      </c>
    </row>
    <row r="27" spans="1:11">
      <c r="A27" s="299"/>
      <c r="B27" s="300"/>
      <c r="C27" s="299"/>
      <c r="D27" s="300"/>
      <c r="E27" s="301"/>
      <c r="F27" s="302"/>
      <c r="G27" s="301"/>
      <c r="H27" s="302"/>
    </row>
    <row r="28" spans="1:11">
      <c r="A28" s="303" t="s">
        <v>78</v>
      </c>
      <c r="B28" s="304"/>
      <c r="C28" s="299" t="s">
        <v>79</v>
      </c>
      <c r="D28" s="300"/>
      <c r="E28" s="309">
        <v>430000</v>
      </c>
      <c r="F28" s="310"/>
      <c r="G28" s="309"/>
      <c r="H28" s="310"/>
    </row>
    <row r="29" spans="1:11">
      <c r="A29" s="305"/>
      <c r="B29" s="306"/>
      <c r="C29" s="299" t="s">
        <v>80</v>
      </c>
      <c r="D29" s="300"/>
      <c r="E29" s="309">
        <v>430000</v>
      </c>
      <c r="F29" s="310"/>
      <c r="G29" s="309">
        <v>310000</v>
      </c>
      <c r="H29" s="310"/>
    </row>
    <row r="30" spans="1:11">
      <c r="A30" s="311"/>
      <c r="B30" s="312"/>
      <c r="C30" s="299" t="s">
        <v>81</v>
      </c>
      <c r="D30" s="300"/>
      <c r="E30" s="309">
        <v>430000</v>
      </c>
      <c r="F30" s="310"/>
      <c r="G30" s="309">
        <v>570000</v>
      </c>
      <c r="H30" s="310"/>
    </row>
  </sheetData>
  <mergeCells count="47">
    <mergeCell ref="G27:H27"/>
    <mergeCell ref="G28:H28"/>
    <mergeCell ref="G29:H29"/>
    <mergeCell ref="G30:H30"/>
    <mergeCell ref="E11:F11"/>
    <mergeCell ref="E12:F12"/>
    <mergeCell ref="A28:B30"/>
    <mergeCell ref="C28:D28"/>
    <mergeCell ref="E28:F28"/>
    <mergeCell ref="C29:D29"/>
    <mergeCell ref="E29:F29"/>
    <mergeCell ref="C30:D30"/>
    <mergeCell ref="E30:F30"/>
    <mergeCell ref="A11:B12"/>
    <mergeCell ref="C11:D11"/>
    <mergeCell ref="A27:B27"/>
    <mergeCell ref="C27:D27"/>
    <mergeCell ref="E27:F27"/>
    <mergeCell ref="C19:D19"/>
    <mergeCell ref="C12:D12"/>
    <mergeCell ref="A18:B18"/>
    <mergeCell ref="C18:D18"/>
    <mergeCell ref="A15:B15"/>
    <mergeCell ref="A16:B16"/>
    <mergeCell ref="A17:B17"/>
    <mergeCell ref="C15:D15"/>
    <mergeCell ref="C16:D16"/>
    <mergeCell ref="C17:D17"/>
    <mergeCell ref="C14:D14"/>
    <mergeCell ref="E9:F9"/>
    <mergeCell ref="C10:D10"/>
    <mergeCell ref="E10:F10"/>
    <mergeCell ref="A7:B8"/>
    <mergeCell ref="C7:D7"/>
    <mergeCell ref="E7:F7"/>
    <mergeCell ref="C8:D8"/>
    <mergeCell ref="E8:F8"/>
    <mergeCell ref="A9:B10"/>
    <mergeCell ref="C9:D9"/>
    <mergeCell ref="A4:B4"/>
    <mergeCell ref="C4:D4"/>
    <mergeCell ref="E4:F4"/>
    <mergeCell ref="A5:B6"/>
    <mergeCell ref="C5:D5"/>
    <mergeCell ref="E5:F5"/>
    <mergeCell ref="C6:D6"/>
    <mergeCell ref="E6:F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18</vt:i4>
      </vt:variant>
    </vt:vector>
  </HeadingPairs>
  <TitlesOfParts>
    <vt:vector size="23" baseType="lpstr">
      <vt:lpstr>公開用 試算書</vt:lpstr>
      <vt:lpstr>給与所得</vt:lpstr>
      <vt:lpstr>年金所得</vt:lpstr>
      <vt:lpstr>軽減判定所得</vt:lpstr>
      <vt:lpstr>税率・税額・賦課限度額</vt:lpstr>
      <vt:lpstr>'公開用 試算書'!Print_Area</vt:lpstr>
      <vt:lpstr>医療均等割</vt:lpstr>
      <vt:lpstr>医療限度額</vt:lpstr>
      <vt:lpstr>医療所得割</vt:lpstr>
      <vt:lpstr>介護均等割</vt:lpstr>
      <vt:lpstr>介護限度額</vt:lpstr>
      <vt:lpstr>介護所得割</vt:lpstr>
      <vt:lpstr>基礎控除額</vt:lpstr>
      <vt:lpstr>給与所得者数</vt:lpstr>
      <vt:lpstr>'公開用 試算書'!軽減</vt:lpstr>
      <vt:lpstr>後期均等割</vt:lpstr>
      <vt:lpstr>後期限度額</vt:lpstr>
      <vt:lpstr>後期所得割</vt:lpstr>
      <vt:lpstr>子ども均等割</vt:lpstr>
      <vt:lpstr>子ども限度額</vt:lpstr>
      <vt:lpstr>子ども所得割</vt:lpstr>
      <vt:lpstr>試算基準日</vt:lpstr>
      <vt:lpstr>被保数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小田内 勝也</dc:creator>
  <cp:lastModifiedBy>勝山 大輔</cp:lastModifiedBy>
  <cp:lastPrinted>2026-02-04T00:27:28Z</cp:lastPrinted>
  <dcterms:created xsi:type="dcterms:W3CDTF">2021-11-30T05:42:50Z</dcterms:created>
  <dcterms:modified xsi:type="dcterms:W3CDTF">2026-03-24T06:51:09Z</dcterms:modified>
</cp:coreProperties>
</file>